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60" windowWidth="15180" windowHeight="8070" tabRatio="336"/>
  </bookViews>
  <sheets>
    <sheet name="Тит.л." sheetId="6" r:id="rId1"/>
    <sheet name="1 лист" sheetId="3" r:id="rId2"/>
    <sheet name="Лист2" sheetId="4" r:id="rId3"/>
    <sheet name="Лист3" sheetId="5" r:id="rId4"/>
  </sheets>
  <calcPr calcId="144525"/>
</workbook>
</file>

<file path=xl/calcChain.xml><?xml version="1.0" encoding="utf-8"?>
<calcChain xmlns="http://schemas.openxmlformats.org/spreadsheetml/2006/main">
  <c r="AC11" i="3" l="1"/>
  <c r="AC20" i="3" s="1"/>
  <c r="AC40" i="3"/>
  <c r="AC55" i="3"/>
  <c r="AC41" i="4"/>
  <c r="AC22" i="4"/>
  <c r="AC16" i="4"/>
  <c r="AC23" i="5"/>
  <c r="AD23" i="5" s="1"/>
  <c r="AC35" i="5"/>
  <c r="AD35" i="5" s="1"/>
  <c r="AD22" i="4"/>
  <c r="AB22" i="4"/>
  <c r="U40" i="4"/>
  <c r="AC53" i="4"/>
  <c r="AD53" i="4" s="1"/>
  <c r="U61" i="4"/>
  <c r="AC62" i="4"/>
  <c r="AC67" i="4" s="1"/>
  <c r="AB62" i="4"/>
  <c r="AB67" i="4" s="1"/>
  <c r="U67" i="4"/>
  <c r="AB7" i="5"/>
  <c r="AC7" i="4"/>
  <c r="AD7" i="4" s="1"/>
  <c r="AD15" i="4" s="1"/>
  <c r="U15" i="4"/>
  <c r="AD7" i="5"/>
  <c r="AC7" i="5"/>
  <c r="U12" i="5"/>
  <c r="AD30" i="3"/>
  <c r="AC30" i="3"/>
  <c r="K12" i="5"/>
  <c r="AD57" i="5"/>
  <c r="AD40" i="5"/>
  <c r="AD29" i="5"/>
  <c r="AD33" i="4"/>
  <c r="AD43" i="4"/>
  <c r="AD41" i="4"/>
  <c r="AD16" i="4"/>
  <c r="AD21" i="4" s="1"/>
  <c r="AD11" i="3"/>
  <c r="AC13" i="5"/>
  <c r="AD13" i="5" s="1"/>
  <c r="AC20" i="5"/>
  <c r="AD20" i="5" s="1"/>
  <c r="AC19" i="5"/>
  <c r="AD19" i="5" s="1"/>
  <c r="AC18" i="5"/>
  <c r="AD18" i="5" s="1"/>
  <c r="AC17" i="5"/>
  <c r="AD17" i="5" s="1"/>
  <c r="AC16" i="5"/>
  <c r="AD16" i="5" s="1"/>
  <c r="AC15" i="5"/>
  <c r="AD15" i="5" s="1"/>
  <c r="AC14" i="5"/>
  <c r="AC9" i="5"/>
  <c r="AD9" i="5" s="1"/>
  <c r="AC8" i="5"/>
  <c r="AD8" i="5" s="1"/>
  <c r="AC62" i="5"/>
  <c r="AD62" i="5" s="1"/>
  <c r="AC61" i="5"/>
  <c r="AD61" i="5" s="1"/>
  <c r="AC60" i="5"/>
  <c r="AD60" i="5" s="1"/>
  <c r="AC59" i="5"/>
  <c r="AD59" i="5" s="1"/>
  <c r="AC58" i="5"/>
  <c r="AD58" i="5" s="1"/>
  <c r="AC57" i="5"/>
  <c r="AC56" i="5"/>
  <c r="AD56" i="5" s="1"/>
  <c r="AC55" i="5"/>
  <c r="AD55" i="5" s="1"/>
  <c r="AC54" i="5"/>
  <c r="AD54" i="5" s="1"/>
  <c r="AC43" i="5"/>
  <c r="AD43" i="5" s="1"/>
  <c r="AC42" i="5"/>
  <c r="AD42" i="5" s="1"/>
  <c r="AC41" i="5"/>
  <c r="AD41" i="5" s="1"/>
  <c r="AC40" i="5"/>
  <c r="AC39" i="5"/>
  <c r="AD39" i="5" s="1"/>
  <c r="AC38" i="5"/>
  <c r="AD38" i="5" s="1"/>
  <c r="AC37" i="5"/>
  <c r="AD37" i="5" s="1"/>
  <c r="AC36" i="5"/>
  <c r="AC31" i="5"/>
  <c r="AD31" i="5" s="1"/>
  <c r="AC30" i="5"/>
  <c r="AD30" i="5" s="1"/>
  <c r="AC29" i="5"/>
  <c r="AC28" i="5"/>
  <c r="AD28" i="5" s="1"/>
  <c r="AC27" i="5"/>
  <c r="AD27" i="5" s="1"/>
  <c r="AC26" i="5"/>
  <c r="AD26" i="5" s="1"/>
  <c r="AC25" i="5"/>
  <c r="AD25" i="5" s="1"/>
  <c r="AC24" i="5"/>
  <c r="AD24" i="5" s="1"/>
  <c r="AB12" i="5"/>
  <c r="AB13" i="5"/>
  <c r="AB14" i="5"/>
  <c r="AB15" i="5"/>
  <c r="AB16" i="5"/>
  <c r="AB22" i="5" s="1"/>
  <c r="AB17" i="5"/>
  <c r="AB18" i="5"/>
  <c r="AB19" i="5"/>
  <c r="AB23" i="5"/>
  <c r="AC75" i="3"/>
  <c r="AD75" i="3" s="1"/>
  <c r="AC74" i="3"/>
  <c r="AD74" i="3" s="1"/>
  <c r="AC73" i="3"/>
  <c r="AD73" i="3" s="1"/>
  <c r="AC72" i="3"/>
  <c r="AD72" i="3" s="1"/>
  <c r="AC71" i="3"/>
  <c r="AD71" i="3" s="1"/>
  <c r="AC70" i="3"/>
  <c r="AD70" i="3" s="1"/>
  <c r="AC69" i="3"/>
  <c r="AD69" i="3" s="1"/>
  <c r="AC68" i="3"/>
  <c r="AD68" i="3" s="1"/>
  <c r="AC67" i="3"/>
  <c r="AD67" i="3" s="1"/>
  <c r="AC66" i="3"/>
  <c r="AD66" i="3" s="1"/>
  <c r="AC64" i="3"/>
  <c r="AD64" i="3" s="1"/>
  <c r="AC63" i="3"/>
  <c r="AD63" i="3" s="1"/>
  <c r="AC62" i="3"/>
  <c r="AD62" i="3" s="1"/>
  <c r="AC61" i="3"/>
  <c r="AD61" i="3" s="1"/>
  <c r="AC60" i="3"/>
  <c r="AD60" i="3" s="1"/>
  <c r="AC59" i="3"/>
  <c r="AD59" i="3" s="1"/>
  <c r="AC58" i="3"/>
  <c r="AD58" i="3" s="1"/>
  <c r="AC57" i="3"/>
  <c r="AD57" i="3" s="1"/>
  <c r="AC56" i="3"/>
  <c r="AD56" i="3" s="1"/>
  <c r="AD55" i="3"/>
  <c r="AC53" i="3"/>
  <c r="AD53" i="3" s="1"/>
  <c r="AC52" i="3"/>
  <c r="AD52" i="3" s="1"/>
  <c r="AC51" i="3"/>
  <c r="AD51" i="3" s="1"/>
  <c r="AC50" i="3"/>
  <c r="AD50" i="3" s="1"/>
  <c r="AC49" i="3"/>
  <c r="AD49" i="3" s="1"/>
  <c r="AC48" i="3"/>
  <c r="AD48" i="3" s="1"/>
  <c r="AC47" i="3"/>
  <c r="AD47" i="3" s="1"/>
  <c r="AC46" i="3"/>
  <c r="AD46" i="3" s="1"/>
  <c r="AC45" i="3"/>
  <c r="AD45" i="3" s="1"/>
  <c r="AC44" i="3"/>
  <c r="AD44" i="3" s="1"/>
  <c r="AC43" i="3"/>
  <c r="AD43" i="3" s="1"/>
  <c r="AC42" i="3"/>
  <c r="AD42" i="3" s="1"/>
  <c r="AC41" i="3"/>
  <c r="AD41" i="3" s="1"/>
  <c r="AD40" i="3"/>
  <c r="AC36" i="3"/>
  <c r="AD36" i="3" s="1"/>
  <c r="AC35" i="3"/>
  <c r="AD35" i="3" s="1"/>
  <c r="AC34" i="3"/>
  <c r="AD34" i="3" s="1"/>
  <c r="AC33" i="3"/>
  <c r="AD33" i="3" s="1"/>
  <c r="AC31" i="3"/>
  <c r="AC29" i="3"/>
  <c r="AD29" i="3" s="1"/>
  <c r="AC21" i="3"/>
  <c r="AD21" i="3" s="1"/>
  <c r="AC19" i="3"/>
  <c r="AD19" i="3" s="1"/>
  <c r="AC18" i="3"/>
  <c r="AD18" i="3" s="1"/>
  <c r="AC17" i="3"/>
  <c r="AD17" i="3" s="1"/>
  <c r="AC16" i="3"/>
  <c r="AD16" i="3" s="1"/>
  <c r="AC15" i="3"/>
  <c r="AD15" i="3" s="1"/>
  <c r="AC14" i="3"/>
  <c r="AD14" i="3" s="1"/>
  <c r="AC13" i="3"/>
  <c r="AD13" i="3" s="1"/>
  <c r="AC12" i="3"/>
  <c r="AD12" i="3" s="1"/>
  <c r="AC7" i="3"/>
  <c r="AD7" i="3" s="1"/>
  <c r="AD10" i="3" s="1"/>
  <c r="AC59" i="4"/>
  <c r="AD59" i="4" s="1"/>
  <c r="AC58" i="4"/>
  <c r="AD58" i="4" s="1"/>
  <c r="AC57" i="4"/>
  <c r="AD57" i="4" s="1"/>
  <c r="AC56" i="4"/>
  <c r="AD56" i="4" s="1"/>
  <c r="AC55" i="4"/>
  <c r="AD55" i="4" s="1"/>
  <c r="AC54" i="4"/>
  <c r="AD54" i="4" s="1"/>
  <c r="AC50" i="4"/>
  <c r="AD50" i="4" s="1"/>
  <c r="AC49" i="4"/>
  <c r="AD49" i="4" s="1"/>
  <c r="AC48" i="4"/>
  <c r="AD48" i="4" s="1"/>
  <c r="AC47" i="4"/>
  <c r="AD47" i="4" s="1"/>
  <c r="AC46" i="4"/>
  <c r="AD46" i="4" s="1"/>
  <c r="AC45" i="4"/>
  <c r="AD45" i="4" s="1"/>
  <c r="AC44" i="4"/>
  <c r="AD44" i="4" s="1"/>
  <c r="AC43" i="4"/>
  <c r="AC42" i="4"/>
  <c r="AD42" i="4" s="1"/>
  <c r="AC39" i="4"/>
  <c r="AD39" i="4" s="1"/>
  <c r="AC38" i="4"/>
  <c r="AD38" i="4" s="1"/>
  <c r="AC37" i="4"/>
  <c r="AD37" i="4" s="1"/>
  <c r="AC36" i="4"/>
  <c r="AD36" i="4" s="1"/>
  <c r="AC35" i="4"/>
  <c r="AD35" i="4" s="1"/>
  <c r="AC34" i="4"/>
  <c r="AD34" i="4" s="1"/>
  <c r="AC33" i="4"/>
  <c r="AC32" i="4"/>
  <c r="AD32" i="4" s="1"/>
  <c r="AC31" i="4"/>
  <c r="AD31" i="4" s="1"/>
  <c r="AC30" i="4"/>
  <c r="AD30" i="4" s="1"/>
  <c r="AC29" i="4"/>
  <c r="AD29" i="4" s="1"/>
  <c r="AC28" i="4"/>
  <c r="AD28" i="4" s="1"/>
  <c r="AC27" i="4"/>
  <c r="AD27" i="4" s="1"/>
  <c r="AC26" i="4"/>
  <c r="AD26" i="4" s="1"/>
  <c r="AC25" i="4"/>
  <c r="AD25" i="4" s="1"/>
  <c r="AC24" i="4"/>
  <c r="AD24" i="4" s="1"/>
  <c r="AC23" i="4"/>
  <c r="AD23" i="4" s="1"/>
  <c r="AC21" i="4"/>
  <c r="S12" i="5"/>
  <c r="S67" i="4"/>
  <c r="S76" i="3"/>
  <c r="S34" i="5"/>
  <c r="S61" i="4"/>
  <c r="S52" i="4"/>
  <c r="S40" i="4"/>
  <c r="S21" i="4"/>
  <c r="S15" i="4"/>
  <c r="W76" i="3"/>
  <c r="S65" i="3"/>
  <c r="S54" i="3"/>
  <c r="AB54" i="5"/>
  <c r="AB61" i="5"/>
  <c r="AB57" i="5"/>
  <c r="AB56" i="5"/>
  <c r="AB55" i="5"/>
  <c r="AB42" i="5"/>
  <c r="AB41" i="5"/>
  <c r="AB40" i="5"/>
  <c r="AB39" i="5"/>
  <c r="AB38" i="5"/>
  <c r="AB37" i="5"/>
  <c r="AB36" i="5"/>
  <c r="AB35" i="5"/>
  <c r="AB45" i="5" s="1"/>
  <c r="AB31" i="5"/>
  <c r="AB30" i="5"/>
  <c r="AB29" i="5"/>
  <c r="AB28" i="5"/>
  <c r="AB27" i="5"/>
  <c r="AB26" i="5"/>
  <c r="AB25" i="5"/>
  <c r="AB24" i="5"/>
  <c r="AB34" i="5" s="1"/>
  <c r="AB59" i="4"/>
  <c r="AB58" i="4"/>
  <c r="AB57" i="4"/>
  <c r="AB56" i="4"/>
  <c r="AB55" i="4"/>
  <c r="AB54" i="4"/>
  <c r="AB53" i="4"/>
  <c r="AB48" i="4"/>
  <c r="AB47" i="4"/>
  <c r="AB46" i="4"/>
  <c r="AB45" i="4"/>
  <c r="AB44" i="4"/>
  <c r="AB43" i="4"/>
  <c r="AB42" i="4"/>
  <c r="AB41" i="4"/>
  <c r="AB32" i="4"/>
  <c r="AB31" i="4"/>
  <c r="AB30" i="4"/>
  <c r="AB29" i="4"/>
  <c r="AB28" i="4"/>
  <c r="AB27" i="4"/>
  <c r="AB26" i="4"/>
  <c r="AB25" i="4"/>
  <c r="AB24" i="4"/>
  <c r="AB23" i="4"/>
  <c r="AB21" i="4"/>
  <c r="AB16" i="4"/>
  <c r="AB7" i="4"/>
  <c r="AB15" i="4" s="1"/>
  <c r="AB71" i="3"/>
  <c r="AB70" i="3"/>
  <c r="AB69" i="3"/>
  <c r="AB68" i="3"/>
  <c r="AB67" i="3"/>
  <c r="AB66" i="3"/>
  <c r="AB55" i="3"/>
  <c r="AB65" i="3" s="1"/>
  <c r="AB51" i="3"/>
  <c r="AB50" i="3"/>
  <c r="AB49" i="3"/>
  <c r="AB48" i="3"/>
  <c r="AB47" i="3"/>
  <c r="AB46" i="3"/>
  <c r="AB45" i="3"/>
  <c r="AB44" i="3"/>
  <c r="AB43" i="3"/>
  <c r="AB42" i="3"/>
  <c r="AB41" i="3"/>
  <c r="AB40" i="3"/>
  <c r="AB36" i="3"/>
  <c r="AB35" i="3"/>
  <c r="AB34" i="3"/>
  <c r="AB33" i="3"/>
  <c r="AB21" i="3"/>
  <c r="AB32" i="3" s="1"/>
  <c r="AB17" i="3"/>
  <c r="AB16" i="3"/>
  <c r="AB15" i="3"/>
  <c r="AB14" i="3"/>
  <c r="AB13" i="3"/>
  <c r="AB12" i="3"/>
  <c r="AB11" i="3"/>
  <c r="AB7" i="3"/>
  <c r="AB10" i="3" s="1"/>
  <c r="T32" i="3"/>
  <c r="T40" i="4"/>
  <c r="T20" i="3"/>
  <c r="T61" i="4"/>
  <c r="T21" i="4"/>
  <c r="T52" i="4"/>
  <c r="T34" i="5"/>
  <c r="AA32" i="3"/>
  <c r="AA45" i="5"/>
  <c r="AA34" i="5"/>
  <c r="AA12" i="5"/>
  <c r="AA67" i="4"/>
  <c r="AA61" i="4"/>
  <c r="AA40" i="4"/>
  <c r="AA21" i="4"/>
  <c r="AA15" i="4"/>
  <c r="AA76" i="3"/>
  <c r="AA54" i="3"/>
  <c r="AA10" i="3"/>
  <c r="Z45" i="5"/>
  <c r="Z34" i="5"/>
  <c r="Z32" i="3"/>
  <c r="Y21" i="4"/>
  <c r="Y45" i="5"/>
  <c r="Y34" i="5"/>
  <c r="Y52" i="4"/>
  <c r="Y40" i="4"/>
  <c r="Y65" i="3"/>
  <c r="Y54" i="3"/>
  <c r="Y20" i="3"/>
  <c r="W12" i="5"/>
  <c r="W52" i="4"/>
  <c r="W40" i="4"/>
  <c r="W15" i="4"/>
  <c r="W65" i="3"/>
  <c r="X65" i="3"/>
  <c r="X78" i="3" s="1"/>
  <c r="V45" i="5"/>
  <c r="V34" i="5"/>
  <c r="V22" i="5"/>
  <c r="V12" i="5"/>
  <c r="V66" i="5" s="1"/>
  <c r="V67" i="4"/>
  <c r="V61" i="4"/>
  <c r="V52" i="4"/>
  <c r="V40" i="4"/>
  <c r="V21" i="4"/>
  <c r="V15" i="4"/>
  <c r="V76" i="3"/>
  <c r="V54" i="3"/>
  <c r="V39" i="3"/>
  <c r="V20" i="3"/>
  <c r="V10" i="3"/>
  <c r="Q45" i="5"/>
  <c r="R34" i="5"/>
  <c r="Q34" i="5"/>
  <c r="R22" i="5"/>
  <c r="Q22" i="5"/>
  <c r="R12" i="5"/>
  <c r="Q12" i="5"/>
  <c r="R67" i="4"/>
  <c r="Q67" i="4"/>
  <c r="R61" i="4"/>
  <c r="Q61" i="4"/>
  <c r="R52" i="4"/>
  <c r="Q52" i="4"/>
  <c r="R40" i="4"/>
  <c r="Q40" i="4"/>
  <c r="R21" i="4"/>
  <c r="Q21" i="4"/>
  <c r="R15" i="4"/>
  <c r="Q15" i="4"/>
  <c r="R76" i="3"/>
  <c r="Q76" i="3"/>
  <c r="R65" i="3"/>
  <c r="Q65" i="3"/>
  <c r="R54" i="3"/>
  <c r="Q54" i="3"/>
  <c r="R39" i="3"/>
  <c r="Q39" i="3"/>
  <c r="R32" i="3"/>
  <c r="Q32" i="3"/>
  <c r="R20" i="3"/>
  <c r="Q20" i="3"/>
  <c r="R10" i="3"/>
  <c r="Q10" i="3"/>
  <c r="O45" i="5"/>
  <c r="N45" i="5"/>
  <c r="O34" i="5"/>
  <c r="N34" i="5"/>
  <c r="M34" i="5"/>
  <c r="N22" i="5"/>
  <c r="O22" i="5"/>
  <c r="N12" i="5"/>
  <c r="M12" i="5"/>
  <c r="M21" i="4"/>
  <c r="M15" i="4"/>
  <c r="M67" i="4"/>
  <c r="N61" i="4"/>
  <c r="O52" i="4"/>
  <c r="N52" i="4"/>
  <c r="O40" i="4"/>
  <c r="N40" i="4"/>
  <c r="O76" i="3"/>
  <c r="N76" i="3"/>
  <c r="O65" i="3"/>
  <c r="N65" i="3"/>
  <c r="M65" i="3"/>
  <c r="M54" i="3"/>
  <c r="N54" i="3"/>
  <c r="O54" i="3"/>
  <c r="N39" i="3"/>
  <c r="M39" i="3"/>
  <c r="N32" i="3"/>
  <c r="O20" i="3"/>
  <c r="N20" i="3"/>
  <c r="N10" i="3"/>
  <c r="F31" i="6"/>
  <c r="V64" i="5"/>
  <c r="U64" i="5"/>
  <c r="R64" i="5"/>
  <c r="Q64" i="5"/>
  <c r="AA64" i="5"/>
  <c r="AA66" i="5" s="1"/>
  <c r="O64" i="5"/>
  <c r="N64" i="5"/>
  <c r="M64" i="5"/>
  <c r="L64" i="5"/>
  <c r="L66" i="5" s="1"/>
  <c r="K64" i="5"/>
  <c r="K66" i="5" s="1"/>
  <c r="J64" i="5"/>
  <c r="AB40" i="4" l="1"/>
  <c r="AC76" i="3"/>
  <c r="AC12" i="5"/>
  <c r="AC22" i="5"/>
  <c r="AC15" i="4"/>
  <c r="AD39" i="3"/>
  <c r="AC45" i="5"/>
  <c r="AD36" i="5"/>
  <c r="AD62" i="4"/>
  <c r="AD67" i="4" s="1"/>
  <c r="Y66" i="5"/>
  <c r="Z66" i="5"/>
  <c r="W78" i="3"/>
  <c r="AD14" i="5"/>
  <c r="AD22" i="5" s="1"/>
  <c r="AD61" i="4"/>
  <c r="AD34" i="5"/>
  <c r="AD45" i="5"/>
  <c r="AC34" i="5"/>
  <c r="O66" i="5"/>
  <c r="N66" i="5"/>
  <c r="AB20" i="3"/>
  <c r="AB52" i="4"/>
  <c r="AB61" i="4"/>
  <c r="S78" i="3"/>
  <c r="AC10" i="3"/>
  <c r="AB39" i="3"/>
  <c r="AB54" i="3"/>
  <c r="AD52" i="4"/>
  <c r="AD40" i="4"/>
  <c r="AD12" i="5"/>
  <c r="AD20" i="3"/>
  <c r="AD32" i="3"/>
  <c r="AD76" i="3"/>
  <c r="AD54" i="3"/>
  <c r="AB76" i="3"/>
  <c r="AC54" i="3"/>
  <c r="AC32" i="3"/>
  <c r="AD31" i="3"/>
  <c r="Q66" i="5"/>
  <c r="AD65" i="3"/>
  <c r="AC65" i="3"/>
  <c r="AC39" i="3"/>
  <c r="AC61" i="4"/>
  <c r="AC52" i="4"/>
  <c r="AC40" i="4"/>
  <c r="AB64" i="5"/>
  <c r="AB66" i="5" s="1"/>
  <c r="K68" i="5"/>
  <c r="AC64" i="5"/>
  <c r="AD64" i="5" s="1"/>
  <c r="Y78" i="3"/>
  <c r="AB78" i="3" l="1"/>
  <c r="V78" i="3"/>
  <c r="R78" i="3"/>
  <c r="Q78" i="3"/>
  <c r="N78" i="3" l="1"/>
  <c r="O78" i="3"/>
  <c r="M78" i="3"/>
  <c r="F21" i="6" l="1"/>
  <c r="L69" i="4" l="1"/>
  <c r="L68" i="5" s="1"/>
  <c r="W66" i="5" l="1"/>
  <c r="J66" i="5"/>
  <c r="T66" i="5"/>
  <c r="X66" i="5"/>
  <c r="J69" i="4"/>
  <c r="S69" i="4"/>
  <c r="T69" i="4"/>
  <c r="U69" i="4"/>
  <c r="X69" i="4"/>
  <c r="Y69" i="4"/>
  <c r="Z69" i="4"/>
  <c r="AA69" i="4"/>
  <c r="F20" i="6"/>
  <c r="F19" i="6"/>
  <c r="M66" i="5" l="1"/>
  <c r="U66" i="5"/>
  <c r="S66" i="5"/>
  <c r="U78" i="3"/>
  <c r="AA78" i="3"/>
  <c r="Z78" i="3"/>
  <c r="T78" i="3"/>
  <c r="X68" i="5"/>
  <c r="Y68" i="5"/>
  <c r="W69" i="4"/>
  <c r="W68" i="5" s="1"/>
  <c r="M69" i="4"/>
  <c r="P66" i="5"/>
  <c r="AC66" i="5" l="1"/>
  <c r="AD66" i="5" s="1"/>
  <c r="AC78" i="3"/>
  <c r="AD78" i="3" s="1"/>
  <c r="T68" i="5"/>
  <c r="U68" i="5"/>
  <c r="AA68" i="5"/>
  <c r="S68" i="5"/>
  <c r="Z68" i="5"/>
  <c r="O69" i="4"/>
  <c r="Q69" i="4"/>
  <c r="N69" i="4"/>
  <c r="J68" i="5"/>
  <c r="M68" i="5"/>
  <c r="O68" i="5" l="1"/>
  <c r="N68" i="5"/>
  <c r="Q68" i="5"/>
  <c r="P78" i="3"/>
  <c r="P69" i="4"/>
  <c r="V69" i="4"/>
  <c r="AB69" i="4" s="1"/>
  <c r="R69" i="4"/>
  <c r="AC69" i="4" l="1"/>
  <c r="AD69" i="4" s="1"/>
  <c r="P68" i="5"/>
  <c r="AB68" i="5"/>
  <c r="V68" i="5" l="1"/>
  <c r="AC68" i="5" l="1"/>
  <c r="AD68" i="5" s="1"/>
  <c r="R45" i="5"/>
  <c r="R66" i="5" s="1"/>
  <c r="R68" i="5" s="1"/>
</calcChain>
</file>

<file path=xl/sharedStrings.xml><?xml version="1.0" encoding="utf-8"?>
<sst xmlns="http://schemas.openxmlformats.org/spreadsheetml/2006/main" count="403" uniqueCount="268">
  <si>
    <t>Норма часов в неделю</t>
  </si>
  <si>
    <t>№</t>
  </si>
  <si>
    <t>Число часов в неделю</t>
  </si>
  <si>
    <t>Итого заработной платы согласно тарификационному списку</t>
  </si>
  <si>
    <t>Фамилия, имя, отчество</t>
  </si>
  <si>
    <t>1-4 классы</t>
  </si>
  <si>
    <t>5-9 классы</t>
  </si>
  <si>
    <t>10-11 классы</t>
  </si>
  <si>
    <t>Должностной оклад по ПКГ</t>
  </si>
  <si>
    <t>Районный коэффициент 
и северная надбавка</t>
  </si>
  <si>
    <t>Число лет педагогической работы на начало учебного года</t>
  </si>
  <si>
    <t>Должностной оклад на ставку</t>
  </si>
  <si>
    <t>Образование, наименование и дата окончания образовательной организации, наличие ученой степени или почетного звания</t>
  </si>
  <si>
    <t>Наименование занимаемой должности, предмет</t>
  </si>
  <si>
    <t>Наличие квалификационной категории</t>
  </si>
  <si>
    <t>Заработная плата по окладу в месяц в зависимости от нагрузки</t>
  </si>
  <si>
    <t xml:space="preserve">Надбавка за категорию </t>
  </si>
  <si>
    <t>Выплата работникам, занятым на тяжелых работах, работах с вредн. и /или опасн. и иными услов. труда</t>
  </si>
  <si>
    <t>Выплата отдельным категориям работников за особые условия труда территориального характера</t>
  </si>
  <si>
    <t>Итого компенсационных выплат, руб.</t>
  </si>
  <si>
    <t>Выплаты компенсационного характера, руб.</t>
  </si>
  <si>
    <t>Стимулирующие гарантированные выплаты отдельным категориям работников, руб.</t>
  </si>
  <si>
    <t>За проверку письменных работ</t>
  </si>
  <si>
    <t>Заведование кабинетами, лабораториями, учебными мастерскими, учебно-опытными участками</t>
  </si>
  <si>
    <t>За индивидуальное обучение на дому</t>
  </si>
  <si>
    <t>Итого стимулирующих гарантированных выплат</t>
  </si>
  <si>
    <t>Осуществление руководства метод.объединениями</t>
  </si>
  <si>
    <t>Маковеева Татьяна Борисовна</t>
  </si>
  <si>
    <t xml:space="preserve">учитель </t>
  </si>
  <si>
    <t xml:space="preserve">соответствие </t>
  </si>
  <si>
    <t>Фролова Людмила Андреевна</t>
  </si>
  <si>
    <t>I квалификационная категория</t>
  </si>
  <si>
    <t xml:space="preserve">Высшее, ТГПИ, ЖВ № 328923 от 15.06.1980 </t>
  </si>
  <si>
    <t xml:space="preserve">Высшее, ТГПИ, НВ № 338183 от 05.07.1986 </t>
  </si>
  <si>
    <t>География-5кл.-1 ч.</t>
  </si>
  <si>
    <t>География-6кл.-1ч.</t>
  </si>
  <si>
    <t>География-7кл.-2ч.</t>
  </si>
  <si>
    <t>География-9кл.-2,5ч</t>
  </si>
  <si>
    <t>Богомолова Галина Николаевна</t>
  </si>
  <si>
    <t xml:space="preserve">Высшее, ТГПИ, Г-I № 834287 от 30.06.1978 </t>
  </si>
  <si>
    <t>высшая квалификационная категория</t>
  </si>
  <si>
    <t>Высшее, ТГПУ, ВГС № 1062717 от 22.06.2007</t>
  </si>
  <si>
    <t>ОБЖ-8кл.-1ч.</t>
  </si>
  <si>
    <t>ОБЖ-10кл.-1ч.</t>
  </si>
  <si>
    <t>ОБЖ-11кл.-1ч.</t>
  </si>
  <si>
    <t>итого</t>
  </si>
  <si>
    <t>Винивитин Роман Александрович</t>
  </si>
  <si>
    <t>Каширо Светлана Владимировна</t>
  </si>
  <si>
    <t>Высшее, ТГПУ, ДВС № 0353111 от 13.06.2000</t>
  </si>
  <si>
    <t>физика-7кл.-2ч.</t>
  </si>
  <si>
    <t>Павельева Ирина Александровна</t>
  </si>
  <si>
    <t>Тихонова Вера Михайловна</t>
  </si>
  <si>
    <t>учитель</t>
  </si>
  <si>
    <t>Высшее, ТГПИ, КВ № 363603 от 26.06.1984</t>
  </si>
  <si>
    <t>Фрезе Ирина Вениаминовна</t>
  </si>
  <si>
    <t>Высшее, НГПИ, ЭВ № 316575 от 06.06.1995</t>
  </si>
  <si>
    <t>МАОУ "Средняя общеобразовательная школа села Ново-Кусково Асиновского района Томской области"</t>
  </si>
  <si>
    <t>636810, с. Ново-Кусково, ул. Школьная, 57</t>
  </si>
  <si>
    <t>(полное название образовательного учреждения, его подчиненность и адрес)</t>
  </si>
  <si>
    <t>Показатели на начало учебного года</t>
  </si>
  <si>
    <t>Итого</t>
  </si>
  <si>
    <t>Общее число часов преподавательской работы в неделю по тарификации - всего, в том числе:</t>
  </si>
  <si>
    <t>1)</t>
  </si>
  <si>
    <t>число часов по учебному плану</t>
  </si>
  <si>
    <t>2)</t>
  </si>
  <si>
    <t>число дополнительных часов - всего,</t>
  </si>
  <si>
    <t>из них</t>
  </si>
  <si>
    <t>а)</t>
  </si>
  <si>
    <t xml:space="preserve">Дополнительные часы </t>
  </si>
  <si>
    <t>индивидуальнное обучение на дому</t>
  </si>
  <si>
    <t>внеурочная деятельность</t>
  </si>
  <si>
    <t>б)</t>
  </si>
  <si>
    <t>В связи  с делением классов на группы для занятий по иностранному языку,технологии, информатике и т.д…</t>
  </si>
  <si>
    <t>Примечание: тарификационный список составляется раздельно на учителей и воспитателей</t>
  </si>
  <si>
    <t>Утверждаю:</t>
  </si>
  <si>
    <t>Директор       __________ Т.Б. Маковеева</t>
  </si>
  <si>
    <t>ТАРИФИКАЦИОННЫЙ СПИСОК</t>
  </si>
  <si>
    <t xml:space="preserve">Вакансии </t>
  </si>
  <si>
    <t>За внеклассную работу по физической культуре</t>
  </si>
  <si>
    <t>ВСЕГО</t>
  </si>
  <si>
    <t>Внеуроч.деяте-ть</t>
  </si>
  <si>
    <t>ИТОГО по тарификации</t>
  </si>
  <si>
    <t>Стимулирующая выплата за стаж</t>
  </si>
  <si>
    <t>______________</t>
  </si>
  <si>
    <t>Экономист УО</t>
  </si>
  <si>
    <t>Козлова Светлана Николаевна</t>
  </si>
  <si>
    <t xml:space="preserve">Высшее, ТГПУ, ВСВ № 0051135 от 26.03.2004 </t>
  </si>
  <si>
    <t>ИЗО-5-7 кл.-3 ч.</t>
  </si>
  <si>
    <t>ОБЖ-5 кл.-1ч.</t>
  </si>
  <si>
    <t>ОБЖ-6кл.-0,5 ч.</t>
  </si>
  <si>
    <t>ОБЖ-7 кл.-0,5 ч.</t>
  </si>
  <si>
    <t>ОБЖ-9кл.-1 ч.</t>
  </si>
  <si>
    <t>физика-10кл.-2ч.</t>
  </si>
  <si>
    <t>Казакова Светлана Николаевна</t>
  </si>
  <si>
    <t>Высшее, ТГПИ, ФВ № 333492 от 25.05.1992</t>
  </si>
  <si>
    <t>Иванова Людмила Александровна</t>
  </si>
  <si>
    <t>Среднее спец., Томское пед. училище, КТ № 253455 от 27.06.1987</t>
  </si>
  <si>
    <t>Количество кабинетов</t>
  </si>
  <si>
    <t>Высшее, ТГПУ, ИВС №0302218 от 13.06.2003</t>
  </si>
  <si>
    <t>Джанбинова Елена Викторовна</t>
  </si>
  <si>
    <t>физика-8кл.-2 ч.</t>
  </si>
  <si>
    <t>физика-9кл.-3 ч.</t>
  </si>
  <si>
    <t>информ.-8 кл.-1 ч.</t>
  </si>
  <si>
    <t>осн. проект.-10кл.-1 ч.</t>
  </si>
  <si>
    <t>осн. проект.-11кл.-1 ч.</t>
  </si>
  <si>
    <t>астрономия-10кл.-1 ч.</t>
  </si>
  <si>
    <t>англ. яз.-3 кл.-2 ч.</t>
  </si>
  <si>
    <t>англ. яз.-6 кл.-6 ч.</t>
  </si>
  <si>
    <t>англ. яз.-8 кл.-3 ч.</t>
  </si>
  <si>
    <t>англ. яз.-9 кл.-3 ч.</t>
  </si>
  <si>
    <t>англ. яз.-10 кл.-3 ч.</t>
  </si>
  <si>
    <t>англ. яз.-11 кл.-3 ч.</t>
  </si>
  <si>
    <t xml:space="preserve">иностранный язык </t>
  </si>
  <si>
    <t xml:space="preserve">Пришкольный участок </t>
  </si>
  <si>
    <t>Главный бухгалтер _________</t>
  </si>
  <si>
    <t xml:space="preserve">Заведование учебной мастерской </t>
  </si>
  <si>
    <t>Иванова Галина Викторовна</t>
  </si>
  <si>
    <t>Пинигина Татьяна Владимировна</t>
  </si>
  <si>
    <t>соответствие</t>
  </si>
  <si>
    <t>Высшее, ТГПИ,ЭВ № 542198 от 30.06.1996</t>
  </si>
  <si>
    <t>информ.-9 кл.-1 ч.</t>
  </si>
  <si>
    <t>физика-11кл.-2 ч.</t>
  </si>
  <si>
    <t>рус. яз.-11 кл.-3ч</t>
  </si>
  <si>
    <t>Высшее, ТГПИ, № 480757 от 30.06.1990</t>
  </si>
  <si>
    <t>Высшее, ТГПИ, № Г-I № 834344 от 30.06.1978</t>
  </si>
  <si>
    <t>Полякова Юлия Сергеевна</t>
  </si>
  <si>
    <t>Среднее профессиональное, ОГБПОУ ТГПК, 117005 № 0003096 от 17.06.2016</t>
  </si>
  <si>
    <t>Сидорова Галина Борисовна</t>
  </si>
  <si>
    <t>Высшее, ТГУ, МВ № 609786 от 24.06.1985</t>
  </si>
  <si>
    <t>География-10-11кл.-2ч.</t>
  </si>
  <si>
    <t>Экология 6-7кл-1ч.</t>
  </si>
  <si>
    <t>0,5</t>
  </si>
  <si>
    <t>История-9 кл.-2 ч.</t>
  </si>
  <si>
    <t>Физ-ра-2кл.-3ч.</t>
  </si>
  <si>
    <t>Физ-ра-3кл.-3ч.</t>
  </si>
  <si>
    <t>Физ-ра-4кл.-3ч.</t>
  </si>
  <si>
    <t>Физ-ра-5кл.-3ч.</t>
  </si>
  <si>
    <t>Физ-ра-6кл.-3ч.</t>
  </si>
  <si>
    <t>Физ-ра-7кл.-3ч.</t>
  </si>
  <si>
    <t>Физ-ра-8кл.-3ч.</t>
  </si>
  <si>
    <t>Физ-ра-9кл.-3ч.</t>
  </si>
  <si>
    <t>Физ-ра-10кл.-3ч.</t>
  </si>
  <si>
    <t>Физ-ра-11кл.-3ч.</t>
  </si>
  <si>
    <t>Англ. яз-2кл-2ч.</t>
  </si>
  <si>
    <t>Англ. яз.-3кл.-2ч.</t>
  </si>
  <si>
    <t>Англ. яз.-4кл.-2ч.</t>
  </si>
  <si>
    <t>Англ. яз.-5 кл.-3 ч.</t>
  </si>
  <si>
    <t>литерат.-11 кл.-3ч</t>
  </si>
  <si>
    <t>эл. курс-11 кл.-1ч.</t>
  </si>
  <si>
    <t>инд. пр.-10 кл.-1ч.</t>
  </si>
  <si>
    <t>история-5 кл.-2 ч.</t>
  </si>
  <si>
    <t>история-6 кл.-2 ч.</t>
  </si>
  <si>
    <t>история-7 кл.-2 ч.</t>
  </si>
  <si>
    <t>история-8 кл.-2 ч.</t>
  </si>
  <si>
    <t>общ.-6 кл.-1 ч.</t>
  </si>
  <si>
    <t>общ.-7 кл.-1 ч.</t>
  </si>
  <si>
    <t>общ.-8 кл.-1 ч.</t>
  </si>
  <si>
    <t>химия-8кл.-2ч.</t>
  </si>
  <si>
    <t>химия-9кл.-2ч.</t>
  </si>
  <si>
    <t>биология-5кл.-1ч.</t>
  </si>
  <si>
    <t>биология-6кл.-1ч.</t>
  </si>
  <si>
    <t>биология-7кл.-2ч.</t>
  </si>
  <si>
    <t>биология-8кл.-2ч.</t>
  </si>
  <si>
    <t>биология-9кл.-2ч.</t>
  </si>
  <si>
    <t>англ. яз.-2 кл.-2 ч.</t>
  </si>
  <si>
    <t>англ. яз.-4 кл.-2 ч.</t>
  </si>
  <si>
    <t>матем.-5кл.-5ч.</t>
  </si>
  <si>
    <t>алгебра-8кл.-3ч.</t>
  </si>
  <si>
    <t>геометрия-8кл.-2ч.</t>
  </si>
  <si>
    <t>алгебра-9кл.-3ч.</t>
  </si>
  <si>
    <t>геометрия-9кл.-2ч.</t>
  </si>
  <si>
    <t>математика-10кл.-6ч.</t>
  </si>
  <si>
    <t>дополнительное образование</t>
  </si>
  <si>
    <t>Классное руководство</t>
  </si>
  <si>
    <t>директор учитель</t>
  </si>
  <si>
    <t xml:space="preserve"> заместитель директора по УВР, учитель </t>
  </si>
  <si>
    <t>заместитель директора по УВР, учитель</t>
  </si>
  <si>
    <t>"01" сентября 2021 года</t>
  </si>
  <si>
    <r>
      <t xml:space="preserve">учителей и других работников на  </t>
    </r>
    <r>
      <rPr>
        <b/>
        <u/>
        <sz val="10"/>
        <rFont val="Arial Cyr"/>
        <charset val="204"/>
      </rPr>
      <t>2021 - 2022</t>
    </r>
    <r>
      <rPr>
        <b/>
        <sz val="10"/>
        <rFont val="Arial Cyr"/>
        <family val="2"/>
        <charset val="204"/>
      </rPr>
      <t xml:space="preserve"> учебный год</t>
    </r>
  </si>
  <si>
    <t>1 класс - 22 обуч.      7 класс - 26 обуч.
2 класс - 27 обуч.      8 класс - 21 обуч.
3 класс - 29 обуч.      9 класс - 23 обуч.
4 класс - 27 обуч.     10 класс - 5 обуч.
5 класс - 23 обуч.     11 класс - 7 обуч.
6 класс - 26 обуч.</t>
  </si>
  <si>
    <t>Тарификационный список учителей с 01.09.2021 года</t>
  </si>
  <si>
    <t>Высшее, ТГПИ, ИВ № 467687 от 30.06.1982</t>
  </si>
  <si>
    <t>нач. кл.- 3 кл.-18 ч.</t>
  </si>
  <si>
    <t>Полещук Татьяна Валентиновна</t>
  </si>
  <si>
    <t>Высшее, ТГПИ, ЗВ № 398993 от 26.06.1982</t>
  </si>
  <si>
    <t>Матем.-7 кл.- 5 ч.</t>
  </si>
  <si>
    <t>География-8кл.-2,5ч.</t>
  </si>
  <si>
    <t>2,5</t>
  </si>
  <si>
    <t>Инд. проект-11 кл.-1ч.</t>
  </si>
  <si>
    <t>Факульт. курс-11 кл.-1ч.</t>
  </si>
  <si>
    <t>осн.соц.лич.-8,9кл.-1ч</t>
  </si>
  <si>
    <t>технология - 9кл. - 1 ч.</t>
  </si>
  <si>
    <t>0,28</t>
  </si>
  <si>
    <t>0,78</t>
  </si>
  <si>
    <t>0,61</t>
  </si>
  <si>
    <t>История-10 кл.-2 ч.</t>
  </si>
  <si>
    <t>История-11 кл.-2 ч.</t>
  </si>
  <si>
    <t>Обществозн. - 9кл. - 1ч.</t>
  </si>
  <si>
    <t>Обществозн.-10кл. - 1ч.</t>
  </si>
  <si>
    <t>Обществозн.-11кл. - 1ч.</t>
  </si>
  <si>
    <t>Экономика-10кл.-0,5 ч.</t>
  </si>
  <si>
    <t>Экономика-11кл.-0,5 ч.</t>
  </si>
  <si>
    <t>Право-10кл.-0,5ч.</t>
  </si>
  <si>
    <t>Право-11кл.-0,5ч.</t>
  </si>
  <si>
    <t>ОРКСЭ - 4кл. - 1ч.</t>
  </si>
  <si>
    <t>ОДНКНР - 5кл.-1ч.</t>
  </si>
  <si>
    <t>Инд. проект-10 кл.-1ч.</t>
  </si>
  <si>
    <t>Факул. курс-10,11кл.-2ч.</t>
  </si>
  <si>
    <t>0,89</t>
  </si>
  <si>
    <t>русский яз.-6кл.-6ч.</t>
  </si>
  <si>
    <t>русский яз.-8кл.-3ч.</t>
  </si>
  <si>
    <t>русский яз.-10кл.-3ч.</t>
  </si>
  <si>
    <t>литература-6кл.-3ч.</t>
  </si>
  <si>
    <t>литература-8кл.-2ч.</t>
  </si>
  <si>
    <t>литература-10кл.-3ч.</t>
  </si>
  <si>
    <t>Элект. курс-10кл.-1ч.</t>
  </si>
  <si>
    <t>Факульт. курс-10 кл.-1ч.</t>
  </si>
  <si>
    <t>Музыка-5-8кл.4ч.</t>
  </si>
  <si>
    <t>1,5</t>
  </si>
  <si>
    <t>1,67</t>
  </si>
  <si>
    <t>1,0</t>
  </si>
  <si>
    <t>нач. кл.- 1 кл.- 21ч.</t>
  </si>
  <si>
    <t>1,17</t>
  </si>
  <si>
    <t>информ.-7 кл.-2 ч.</t>
  </si>
  <si>
    <t>Борисенко Марина Петровна (отпуск по уходу за ребёнком)</t>
  </si>
  <si>
    <t>информ.-10кл.-1ч.</t>
  </si>
  <si>
    <t>информ.-11кл.-1ч.</t>
  </si>
  <si>
    <t>инд. пр.-11 кл.-1ч.</t>
  </si>
  <si>
    <t>фак. курс-10,11кл.-2ч</t>
  </si>
  <si>
    <t>технол.-5кл.-2ч.</t>
  </si>
  <si>
    <t>технол.-8кл.-2ч.</t>
  </si>
  <si>
    <t>1,56</t>
  </si>
  <si>
    <t>рус. яз.-5 кл.-5ч.</t>
  </si>
  <si>
    <t>рус. яз.-7 кл.-4ч.</t>
  </si>
  <si>
    <t>рус. яз.-9 кл.-3ч</t>
  </si>
  <si>
    <t>литерат.-5 кл.-3ч</t>
  </si>
  <si>
    <t>литерат.-7 кл.-2ч</t>
  </si>
  <si>
    <t>литерат.-9 кл.-3ч</t>
  </si>
  <si>
    <t>нач. кл.- 4 кл.- 17ч.</t>
  </si>
  <si>
    <t>нач. кл.-2 кл.- 18ч.</t>
  </si>
  <si>
    <t>технология-6кл.-2ч</t>
  </si>
  <si>
    <t>0,72</t>
  </si>
  <si>
    <t>инд. проект-11кл.-1ч.</t>
  </si>
  <si>
    <t>англ. яз.-7 кл.-6 ч.</t>
  </si>
  <si>
    <t>алгебра-6кл.-5ч.</t>
  </si>
  <si>
    <t>математика-11кл.-6ч.</t>
  </si>
  <si>
    <t>биология-10кл.-1ч.</t>
  </si>
  <si>
    <t>биология-11кл.-1ч.</t>
  </si>
  <si>
    <t>химия-10кл.-1ч.</t>
  </si>
  <si>
    <t>химия-11кл.-1ч.</t>
  </si>
  <si>
    <t>Факульт.курс-10кл.-1ч.</t>
  </si>
  <si>
    <t>Факульт.курс-11кл.-2ч.</t>
  </si>
  <si>
    <t>1,83</t>
  </si>
  <si>
    <t>информатика</t>
  </si>
  <si>
    <t>Индив. обуч.5кл.-12ч.</t>
  </si>
  <si>
    <t>индивидуальный проект (профильное обучение)</t>
  </si>
  <si>
    <t>факультативный курс (профильное обучение)</t>
  </si>
  <si>
    <t>технология</t>
  </si>
  <si>
    <t>1 квалификационная категория</t>
  </si>
  <si>
    <t>технология-7кл.-2ч</t>
  </si>
  <si>
    <t>технология-7 кл - 2 ч</t>
  </si>
  <si>
    <t>Классное руководство более 25 чел</t>
  </si>
  <si>
    <t>Классное руководство более 25 человек</t>
  </si>
  <si>
    <t xml:space="preserve">            Л.В. Потехина</t>
  </si>
  <si>
    <t>Число классов на 1 сентября</t>
  </si>
  <si>
    <t>Число учащихся на 1 сентября</t>
  </si>
  <si>
    <t>Число классов комплектов на 1 сентября</t>
  </si>
  <si>
    <t xml:space="preserve">                   ПРИЛОЖЕНИЕ № 4 к 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</si>
</sst>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b/>
      <vertAlign val="superscript"/>
      <sz val="10"/>
      <name val="Arial Cyr"/>
      <family val="2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i/>
      <sz val="11"/>
      <name val="Arial Cyr"/>
      <charset val="204"/>
    </font>
    <font>
      <sz val="11"/>
      <color theme="8" tint="-0.249977111117893"/>
      <name val="Arial Cyr"/>
      <charset val="204"/>
    </font>
    <font>
      <i/>
      <sz val="11"/>
      <name val="Arial Cyr"/>
      <charset val="204"/>
    </font>
    <font>
      <sz val="11"/>
      <color rgb="FFFF0000"/>
      <name val="Arial Cyr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3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Border="1" applyAlignment="1">
      <alignment wrapText="1"/>
    </xf>
    <xf numFmtId="0" fontId="0" fillId="0" borderId="0" xfId="0" applyFont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2" fontId="5" fillId="0" borderId="7" xfId="0" applyNumberFormat="1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2" fontId="5" fillId="0" borderId="2" xfId="0" applyNumberFormat="1" applyFont="1" applyBorder="1" applyAlignment="1">
      <alignment horizontal="center" vertical="center" textRotation="90" wrapText="1"/>
    </xf>
    <xf numFmtId="2" fontId="5" fillId="0" borderId="3" xfId="0" applyNumberFormat="1" applyFont="1" applyFill="1" applyBorder="1" applyAlignment="1">
      <alignment vertical="center" textRotation="90" wrapText="1"/>
    </xf>
    <xf numFmtId="2" fontId="5" fillId="0" borderId="5" xfId="0" applyNumberFormat="1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3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2" fontId="9" fillId="0" borderId="7" xfId="0" applyNumberFormat="1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textRotation="90" wrapText="1"/>
    </xf>
    <xf numFmtId="2" fontId="9" fillId="0" borderId="2" xfId="0" applyNumberFormat="1" applyFont="1" applyBorder="1" applyAlignment="1">
      <alignment horizontal="center" vertical="center" textRotation="90" wrapText="1"/>
    </xf>
    <xf numFmtId="2" fontId="9" fillId="0" borderId="3" xfId="0" applyNumberFormat="1" applyFont="1" applyFill="1" applyBorder="1" applyAlignment="1">
      <alignment vertical="center" textRotation="90" wrapText="1"/>
    </xf>
    <xf numFmtId="2" fontId="9" fillId="0" borderId="5" xfId="0" applyNumberFormat="1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5" borderId="9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2" fontId="9" fillId="0" borderId="0" xfId="0" applyNumberFormat="1" applyFont="1" applyAlignment="1">
      <alignment horizontal="center" vertical="center" wrapText="1"/>
    </xf>
    <xf numFmtId="1" fontId="9" fillId="5" borderId="1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0" fillId="0" borderId="0" xfId="0"/>
    <xf numFmtId="2" fontId="8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2" borderId="11" xfId="0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/>
    <xf numFmtId="0" fontId="0" fillId="2" borderId="1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textRotation="90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textRotation="90" wrapText="1"/>
    </xf>
    <xf numFmtId="2" fontId="5" fillId="3" borderId="3" xfId="0" applyNumberFormat="1" applyFont="1" applyFill="1" applyBorder="1" applyAlignment="1">
      <alignment horizontal="center" textRotation="90" wrapText="1"/>
    </xf>
    <xf numFmtId="2" fontId="5" fillId="3" borderId="1" xfId="0" applyNumberFormat="1" applyFont="1" applyFill="1" applyBorder="1" applyAlignment="1">
      <alignment horizont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textRotation="90" wrapText="1"/>
    </xf>
    <xf numFmtId="2" fontId="5" fillId="0" borderId="5" xfId="0" applyNumberFormat="1" applyFont="1" applyBorder="1" applyAlignment="1">
      <alignment horizontal="center" textRotation="90" wrapText="1"/>
    </xf>
    <xf numFmtId="2" fontId="5" fillId="0" borderId="3" xfId="0" applyNumberFormat="1" applyFont="1" applyBorder="1" applyAlignment="1">
      <alignment horizontal="center" textRotation="90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1" xfId="0" applyFont="1" applyBorder="1"/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2" fontId="1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D1" sqref="D1:F1"/>
    </sheetView>
  </sheetViews>
  <sheetFormatPr defaultRowHeight="12.75" x14ac:dyDescent="0.2"/>
  <cols>
    <col min="1" max="1" width="4" customWidth="1"/>
    <col min="2" max="2" width="44.5703125" customWidth="1"/>
    <col min="3" max="3" width="9.140625" customWidth="1"/>
    <col min="4" max="4" width="8.5703125" customWidth="1"/>
    <col min="5" max="5" width="12.28515625" customWidth="1"/>
    <col min="6" max="6" width="10.5703125" customWidth="1"/>
  </cols>
  <sheetData>
    <row r="1" spans="1:6" x14ac:dyDescent="0.2">
      <c r="D1" s="228" t="s">
        <v>267</v>
      </c>
      <c r="E1" s="228"/>
      <c r="F1" s="228"/>
    </row>
    <row r="2" spans="1:6" x14ac:dyDescent="0.2">
      <c r="A2" s="9"/>
      <c r="B2" s="6"/>
      <c r="C2" s="232" t="s">
        <v>74</v>
      </c>
      <c r="D2" s="232"/>
      <c r="E2" s="232"/>
      <c r="F2" s="232"/>
    </row>
    <row r="3" spans="1:6" x14ac:dyDescent="0.2">
      <c r="A3" s="5"/>
      <c r="B3" s="6"/>
      <c r="C3" s="232" t="s">
        <v>177</v>
      </c>
      <c r="D3" s="232"/>
      <c r="E3" s="232"/>
      <c r="F3" s="232"/>
    </row>
    <row r="4" spans="1:6" ht="12.75" customHeight="1" x14ac:dyDescent="0.2">
      <c r="A4" s="5"/>
      <c r="B4" s="6"/>
      <c r="C4" s="232" t="s">
        <v>75</v>
      </c>
      <c r="D4" s="233"/>
      <c r="E4" s="233"/>
      <c r="F4" s="233"/>
    </row>
    <row r="5" spans="1:6" x14ac:dyDescent="0.2">
      <c r="A5" s="5"/>
      <c r="B5" s="5"/>
      <c r="C5" s="7"/>
      <c r="D5" s="7"/>
      <c r="E5" s="7"/>
      <c r="F5" s="7"/>
    </row>
    <row r="6" spans="1:6" x14ac:dyDescent="0.2">
      <c r="A6" s="5"/>
      <c r="B6" s="5"/>
      <c r="C6" s="7"/>
      <c r="D6" s="7"/>
      <c r="E6" s="7"/>
      <c r="F6" s="7"/>
    </row>
    <row r="7" spans="1:6" x14ac:dyDescent="0.2">
      <c r="A7" s="5"/>
      <c r="B7" s="5"/>
      <c r="C7" s="7"/>
      <c r="D7" s="7"/>
      <c r="E7" s="7"/>
      <c r="F7" s="7"/>
    </row>
    <row r="8" spans="1:6" x14ac:dyDescent="0.2">
      <c r="A8" s="2"/>
      <c r="B8" s="2"/>
      <c r="C8" s="7"/>
      <c r="D8" s="7"/>
      <c r="E8" s="7"/>
      <c r="F8" s="7"/>
    </row>
    <row r="9" spans="1:6" x14ac:dyDescent="0.2">
      <c r="A9" s="9"/>
      <c r="B9" s="5"/>
      <c r="C9" s="7"/>
      <c r="D9" s="7"/>
      <c r="E9" s="7"/>
      <c r="F9" s="7"/>
    </row>
    <row r="10" spans="1:6" x14ac:dyDescent="0.2">
      <c r="A10" s="7"/>
      <c r="B10" s="7"/>
      <c r="C10" s="7"/>
      <c r="D10" s="7"/>
      <c r="E10" s="7"/>
      <c r="F10" s="7"/>
    </row>
    <row r="11" spans="1:6" x14ac:dyDescent="0.2">
      <c r="A11" s="234" t="s">
        <v>76</v>
      </c>
      <c r="B11" s="234"/>
      <c r="C11" s="234"/>
      <c r="D11" s="234"/>
      <c r="E11" s="234"/>
      <c r="F11" s="234"/>
    </row>
    <row r="12" spans="1:6" x14ac:dyDescent="0.2">
      <c r="A12" s="234" t="s">
        <v>178</v>
      </c>
      <c r="B12" s="234"/>
      <c r="C12" s="234"/>
      <c r="D12" s="234"/>
      <c r="E12" s="234"/>
      <c r="F12" s="234"/>
    </row>
    <row r="13" spans="1:6" x14ac:dyDescent="0.2">
      <c r="A13" s="234"/>
      <c r="B13" s="234"/>
      <c r="C13" s="234"/>
      <c r="D13" s="234"/>
      <c r="E13" s="234"/>
      <c r="F13" s="234"/>
    </row>
    <row r="14" spans="1:6" ht="27.75" customHeight="1" x14ac:dyDescent="0.2">
      <c r="A14" s="235" t="s">
        <v>56</v>
      </c>
      <c r="B14" s="235"/>
      <c r="C14" s="235"/>
      <c r="D14" s="235"/>
      <c r="E14" s="235"/>
      <c r="F14" s="235"/>
    </row>
    <row r="15" spans="1:6" ht="20.25" customHeight="1" x14ac:dyDescent="0.2">
      <c r="A15" s="235" t="s">
        <v>57</v>
      </c>
      <c r="B15" s="235"/>
      <c r="C15" s="235"/>
      <c r="D15" s="235"/>
      <c r="E15" s="235"/>
      <c r="F15" s="235"/>
    </row>
    <row r="16" spans="1:6" ht="14.25" x14ac:dyDescent="0.2">
      <c r="A16" s="231" t="s">
        <v>58</v>
      </c>
      <c r="B16" s="231"/>
      <c r="C16" s="231"/>
      <c r="D16" s="231"/>
      <c r="E16" s="231"/>
      <c r="F16" s="231"/>
    </row>
    <row r="17" spans="1:6" hidden="1" x14ac:dyDescent="0.2">
      <c r="A17" s="1"/>
      <c r="B17" s="1"/>
      <c r="C17" s="1"/>
      <c r="D17" s="1"/>
      <c r="E17" s="1"/>
      <c r="F17" s="1"/>
    </row>
    <row r="18" spans="1:6" ht="25.5" x14ac:dyDescent="0.2">
      <c r="A18" s="3" t="s">
        <v>1</v>
      </c>
      <c r="B18" s="4" t="s">
        <v>59</v>
      </c>
      <c r="C18" s="3" t="s">
        <v>5</v>
      </c>
      <c r="D18" s="3" t="s">
        <v>6</v>
      </c>
      <c r="E18" s="3" t="s">
        <v>7</v>
      </c>
      <c r="F18" s="3" t="s">
        <v>60</v>
      </c>
    </row>
    <row r="19" spans="1:6" ht="11.25" customHeight="1" x14ac:dyDescent="0.2">
      <c r="A19" s="147">
        <v>1</v>
      </c>
      <c r="B19" s="175" t="s">
        <v>264</v>
      </c>
      <c r="C19" s="147">
        <v>4</v>
      </c>
      <c r="D19" s="147">
        <v>5</v>
      </c>
      <c r="E19" s="147">
        <v>2</v>
      </c>
      <c r="F19" s="176">
        <f>C19+D19+E19</f>
        <v>11</v>
      </c>
    </row>
    <row r="20" spans="1:6" ht="15" customHeight="1" x14ac:dyDescent="0.2">
      <c r="A20" s="147">
        <v>2</v>
      </c>
      <c r="B20" s="175" t="s">
        <v>266</v>
      </c>
      <c r="C20" s="147">
        <v>4</v>
      </c>
      <c r="D20" s="147">
        <v>5</v>
      </c>
      <c r="E20" s="147">
        <v>2</v>
      </c>
      <c r="F20" s="176">
        <f>C20+D20+E20</f>
        <v>11</v>
      </c>
    </row>
    <row r="21" spans="1:6" ht="14.25" customHeight="1" x14ac:dyDescent="0.2">
      <c r="A21" s="147">
        <v>3</v>
      </c>
      <c r="B21" s="175" t="s">
        <v>265</v>
      </c>
      <c r="C21" s="147">
        <v>105</v>
      </c>
      <c r="D21" s="147">
        <v>119</v>
      </c>
      <c r="E21" s="147">
        <v>12</v>
      </c>
      <c r="F21" s="176">
        <f>C21+D21+E21</f>
        <v>236</v>
      </c>
    </row>
    <row r="22" spans="1:6" ht="36" customHeight="1" x14ac:dyDescent="0.2">
      <c r="A22" s="147">
        <v>4</v>
      </c>
      <c r="B22" s="175" t="s">
        <v>61</v>
      </c>
      <c r="C22" s="147">
        <v>119</v>
      </c>
      <c r="D22" s="147">
        <v>202</v>
      </c>
      <c r="E22" s="147">
        <v>83</v>
      </c>
      <c r="F22" s="176">
        <v>404</v>
      </c>
    </row>
    <row r="23" spans="1:6" ht="17.25" customHeight="1" x14ac:dyDescent="0.2">
      <c r="A23" s="147" t="s">
        <v>62</v>
      </c>
      <c r="B23" s="175" t="s">
        <v>63</v>
      </c>
      <c r="C23" s="147">
        <v>90</v>
      </c>
      <c r="D23" s="147">
        <v>157</v>
      </c>
      <c r="E23" s="147">
        <v>68</v>
      </c>
      <c r="F23" s="176">
        <v>315</v>
      </c>
    </row>
    <row r="24" spans="1:6" ht="17.25" customHeight="1" x14ac:dyDescent="0.2">
      <c r="A24" s="147" t="s">
        <v>64</v>
      </c>
      <c r="B24" s="175" t="s">
        <v>65</v>
      </c>
      <c r="C24" s="147">
        <v>29</v>
      </c>
      <c r="D24" s="147">
        <v>45</v>
      </c>
      <c r="E24" s="147">
        <v>15</v>
      </c>
      <c r="F24" s="176">
        <v>89</v>
      </c>
    </row>
    <row r="25" spans="1:6" x14ac:dyDescent="0.2">
      <c r="A25" s="147"/>
      <c r="B25" s="175" t="s">
        <v>66</v>
      </c>
      <c r="C25" s="147"/>
      <c r="D25" s="147"/>
      <c r="E25" s="147"/>
      <c r="F25" s="176"/>
    </row>
    <row r="26" spans="1:6" ht="24.75" customHeight="1" x14ac:dyDescent="0.2">
      <c r="A26" s="147" t="s">
        <v>67</v>
      </c>
      <c r="B26" s="175" t="s">
        <v>68</v>
      </c>
      <c r="C26" s="147"/>
      <c r="D26" s="147"/>
      <c r="E26" s="147"/>
      <c r="F26" s="176"/>
    </row>
    <row r="27" spans="1:6" ht="14.25" customHeight="1" x14ac:dyDescent="0.2">
      <c r="A27" s="147"/>
      <c r="B27" s="175" t="s">
        <v>69</v>
      </c>
      <c r="C27" s="147"/>
      <c r="D27" s="147">
        <v>12</v>
      </c>
      <c r="E27" s="147"/>
      <c r="F27" s="176">
        <v>12</v>
      </c>
    </row>
    <row r="28" spans="1:6" ht="14.25" customHeight="1" x14ac:dyDescent="0.2">
      <c r="A28" s="147"/>
      <c r="B28" s="175" t="s">
        <v>70</v>
      </c>
      <c r="C28" s="147">
        <v>23</v>
      </c>
      <c r="D28" s="147">
        <v>24</v>
      </c>
      <c r="E28" s="147">
        <v>3</v>
      </c>
      <c r="F28" s="176">
        <v>50</v>
      </c>
    </row>
    <row r="29" spans="1:6" x14ac:dyDescent="0.2">
      <c r="A29" s="147"/>
      <c r="B29" s="175"/>
      <c r="C29" s="147"/>
      <c r="D29" s="147"/>
      <c r="E29" s="147"/>
      <c r="F29" s="176"/>
    </row>
    <row r="30" spans="1:6" ht="42.75" customHeight="1" x14ac:dyDescent="0.2">
      <c r="A30" s="147" t="s">
        <v>71</v>
      </c>
      <c r="B30" s="175" t="s">
        <v>72</v>
      </c>
      <c r="C30" s="147"/>
      <c r="D30" s="147"/>
      <c r="E30" s="147"/>
      <c r="F30" s="176"/>
    </row>
    <row r="31" spans="1:6" ht="13.5" customHeight="1" x14ac:dyDescent="0.2">
      <c r="A31" s="147"/>
      <c r="B31" s="175" t="s">
        <v>112</v>
      </c>
      <c r="C31" s="147">
        <v>6</v>
      </c>
      <c r="D31" s="147">
        <v>6</v>
      </c>
      <c r="E31" s="147"/>
      <c r="F31" s="176">
        <f>C31+D31+E31</f>
        <v>12</v>
      </c>
    </row>
    <row r="32" spans="1:6" s="204" customFormat="1" ht="13.5" customHeight="1" x14ac:dyDescent="0.2">
      <c r="A32" s="147"/>
      <c r="B32" s="175" t="s">
        <v>257</v>
      </c>
      <c r="C32" s="147"/>
      <c r="D32" s="147">
        <v>2</v>
      </c>
      <c r="E32" s="147"/>
      <c r="F32" s="176">
        <v>2</v>
      </c>
    </row>
    <row r="33" spans="1:6" ht="15.75" customHeight="1" x14ac:dyDescent="0.2">
      <c r="A33" s="147"/>
      <c r="B33" s="175" t="s">
        <v>253</v>
      </c>
      <c r="C33" s="147"/>
      <c r="D33" s="147">
        <v>1</v>
      </c>
      <c r="E33" s="147"/>
      <c r="F33" s="176">
        <v>1</v>
      </c>
    </row>
    <row r="34" spans="1:6" s="199" customFormat="1" ht="15.75" customHeight="1" x14ac:dyDescent="0.2">
      <c r="A34" s="147"/>
      <c r="B34" s="175" t="s">
        <v>255</v>
      </c>
      <c r="C34" s="147"/>
      <c r="D34" s="147"/>
      <c r="E34" s="147">
        <v>6</v>
      </c>
      <c r="F34" s="176">
        <v>6</v>
      </c>
    </row>
    <row r="35" spans="1:6" s="199" customFormat="1" ht="15.75" customHeight="1" x14ac:dyDescent="0.2">
      <c r="A35" s="147"/>
      <c r="B35" s="175" t="s">
        <v>256</v>
      </c>
      <c r="C35" s="147"/>
      <c r="D35" s="147"/>
      <c r="E35" s="147">
        <v>6</v>
      </c>
      <c r="F35" s="176">
        <v>6</v>
      </c>
    </row>
    <row r="36" spans="1:6" ht="12" customHeight="1" x14ac:dyDescent="0.2">
      <c r="A36" s="147">
        <v>5</v>
      </c>
      <c r="B36" s="175" t="s">
        <v>172</v>
      </c>
      <c r="C36" s="147">
        <v>9</v>
      </c>
      <c r="D36" s="147">
        <v>11</v>
      </c>
      <c r="E36" s="147">
        <v>2</v>
      </c>
      <c r="F36" s="176">
        <v>22</v>
      </c>
    </row>
    <row r="37" spans="1:6" s="165" customFormat="1" ht="12" customHeight="1" x14ac:dyDescent="0.2">
      <c r="A37" s="147">
        <v>6</v>
      </c>
      <c r="B37" s="175" t="s">
        <v>173</v>
      </c>
      <c r="C37" s="147">
        <v>4</v>
      </c>
      <c r="D37" s="147">
        <v>5</v>
      </c>
      <c r="E37" s="147">
        <v>2</v>
      </c>
      <c r="F37" s="176">
        <v>11</v>
      </c>
    </row>
    <row r="38" spans="1:6" s="165" customFormat="1" ht="12" customHeight="1" x14ac:dyDescent="0.2">
      <c r="A38" s="147">
        <v>7</v>
      </c>
      <c r="B38" s="175" t="s">
        <v>97</v>
      </c>
      <c r="C38" s="147">
        <v>4</v>
      </c>
      <c r="D38" s="229">
        <v>10</v>
      </c>
      <c r="E38" s="230"/>
      <c r="F38" s="176">
        <v>14</v>
      </c>
    </row>
    <row r="39" spans="1:6" ht="101.25" customHeight="1" x14ac:dyDescent="0.2">
      <c r="A39" s="147"/>
      <c r="B39" s="148" t="s">
        <v>179</v>
      </c>
      <c r="C39" s="147"/>
      <c r="D39" s="147"/>
      <c r="E39" s="147"/>
      <c r="F39" s="176"/>
    </row>
    <row r="40" spans="1:6" x14ac:dyDescent="0.2">
      <c r="A40" s="5"/>
      <c r="B40" s="6"/>
      <c r="C40" s="5"/>
      <c r="D40" s="5"/>
      <c r="E40" s="5"/>
      <c r="F40" s="5"/>
    </row>
    <row r="41" spans="1:6" x14ac:dyDescent="0.2">
      <c r="A41" s="7"/>
      <c r="B41" s="7"/>
      <c r="C41" s="7"/>
      <c r="D41" s="7"/>
      <c r="E41" s="7"/>
      <c r="F41" s="7"/>
    </row>
    <row r="42" spans="1:6" x14ac:dyDescent="0.2">
      <c r="A42" s="8" t="s">
        <v>73</v>
      </c>
      <c r="B42" s="8"/>
      <c r="C42" s="7"/>
      <c r="D42" s="7"/>
      <c r="E42" s="7"/>
      <c r="F42" s="7"/>
    </row>
  </sheetData>
  <mergeCells count="11">
    <mergeCell ref="D1:F1"/>
    <mergeCell ref="D38:E38"/>
    <mergeCell ref="A16:F16"/>
    <mergeCell ref="C2:F2"/>
    <mergeCell ref="C3:F3"/>
    <mergeCell ref="C4:F4"/>
    <mergeCell ref="A11:F11"/>
    <mergeCell ref="A12:F12"/>
    <mergeCell ref="A13:F13"/>
    <mergeCell ref="A14:F14"/>
    <mergeCell ref="A15:F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AD83"/>
  <sheetViews>
    <sheetView view="pageBreakPreview" topLeftCell="G64" zoomScaleSheetLayoutView="100" workbookViewId="0">
      <selection activeCell="AD39" sqref="AD39"/>
    </sheetView>
  </sheetViews>
  <sheetFormatPr defaultColWidth="8.85546875" defaultRowHeight="14.25" x14ac:dyDescent="0.2"/>
  <cols>
    <col min="1" max="1" width="8.85546875" style="34"/>
    <col min="2" max="2" width="17.28515625" style="34" customWidth="1"/>
    <col min="3" max="3" width="14.140625" style="34" customWidth="1"/>
    <col min="4" max="4" width="15.85546875" style="34" customWidth="1"/>
    <col min="5" max="5" width="8.85546875" style="34"/>
    <col min="6" max="6" width="19.85546875" style="34" customWidth="1"/>
    <col min="7" max="7" width="8.85546875" style="91"/>
    <col min="8" max="8" width="24.28515625" style="34" customWidth="1"/>
    <col min="9" max="9" width="8.85546875" style="34"/>
    <col min="10" max="10" width="7.7109375" style="34" customWidth="1"/>
    <col min="11" max="11" width="8.28515625" style="34" customWidth="1"/>
    <col min="12" max="12" width="6.5703125" style="34" bestFit="1" customWidth="1"/>
    <col min="13" max="13" width="11.85546875" style="34" customWidth="1"/>
    <col min="14" max="14" width="11.42578125" style="91" customWidth="1"/>
    <col min="15" max="15" width="11.85546875" style="34" customWidth="1"/>
    <col min="16" max="16" width="8.85546875" style="34" customWidth="1"/>
    <col min="17" max="17" width="11.42578125" style="34" customWidth="1"/>
    <col min="18" max="19" width="10" style="34" customWidth="1"/>
    <col min="20" max="20" width="8.5703125" style="34" customWidth="1"/>
    <col min="21" max="21" width="7.7109375" style="34" customWidth="1"/>
    <col min="22" max="23" width="10" style="92" customWidth="1"/>
    <col min="24" max="24" width="10.42578125" style="92" customWidth="1"/>
    <col min="25" max="25" width="11.140625" style="91" customWidth="1"/>
    <col min="26" max="26" width="9" style="91" customWidth="1"/>
    <col min="27" max="27" width="10.85546875" style="91" customWidth="1"/>
    <col min="28" max="28" width="11.5703125" style="91" customWidth="1"/>
    <col min="29" max="29" width="12.140625" style="34" customWidth="1"/>
    <col min="30" max="30" width="13.7109375" style="34" customWidth="1"/>
    <col min="31" max="16384" width="8.85546875" style="34"/>
  </cols>
  <sheetData>
    <row r="2" spans="1:30" ht="21.75" customHeight="1" x14ac:dyDescent="0.2">
      <c r="A2" s="252" t="s">
        <v>180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</row>
    <row r="3" spans="1:30" s="14" customFormat="1" ht="42.75" customHeight="1" x14ac:dyDescent="0.2">
      <c r="A3" s="253" t="s">
        <v>1</v>
      </c>
      <c r="B3" s="254" t="s">
        <v>4</v>
      </c>
      <c r="C3" s="257" t="s">
        <v>13</v>
      </c>
      <c r="D3" s="257" t="s">
        <v>12</v>
      </c>
      <c r="E3" s="257" t="s">
        <v>10</v>
      </c>
      <c r="F3" s="257" t="s">
        <v>14</v>
      </c>
      <c r="G3" s="262" t="s">
        <v>11</v>
      </c>
      <c r="H3" s="254" t="s">
        <v>0</v>
      </c>
      <c r="I3" s="258" t="s">
        <v>8</v>
      </c>
      <c r="J3" s="259" t="s">
        <v>2</v>
      </c>
      <c r="K3" s="260"/>
      <c r="L3" s="261"/>
      <c r="M3" s="269" t="s">
        <v>15</v>
      </c>
      <c r="N3" s="270"/>
      <c r="O3" s="271"/>
      <c r="P3" s="268" t="s">
        <v>20</v>
      </c>
      <c r="Q3" s="268"/>
      <c r="R3" s="268"/>
      <c r="S3" s="243" t="s">
        <v>21</v>
      </c>
      <c r="T3" s="244"/>
      <c r="U3" s="244"/>
      <c r="V3" s="244"/>
      <c r="W3" s="244"/>
      <c r="X3" s="244"/>
      <c r="Y3" s="244"/>
      <c r="Z3" s="244"/>
      <c r="AA3" s="244"/>
      <c r="AB3" s="245"/>
      <c r="AC3" s="249" t="s">
        <v>9</v>
      </c>
      <c r="AD3" s="254" t="s">
        <v>3</v>
      </c>
    </row>
    <row r="4" spans="1:30" s="15" customFormat="1" ht="55.5" customHeight="1" x14ac:dyDescent="0.2">
      <c r="A4" s="253"/>
      <c r="B4" s="255"/>
      <c r="C4" s="257"/>
      <c r="D4" s="257"/>
      <c r="E4" s="257"/>
      <c r="F4" s="257"/>
      <c r="G4" s="263"/>
      <c r="H4" s="255"/>
      <c r="I4" s="258"/>
      <c r="J4" s="258" t="s">
        <v>5</v>
      </c>
      <c r="K4" s="258" t="s">
        <v>6</v>
      </c>
      <c r="L4" s="249" t="s">
        <v>7</v>
      </c>
      <c r="M4" s="272"/>
      <c r="N4" s="273"/>
      <c r="O4" s="274"/>
      <c r="P4" s="242" t="s">
        <v>17</v>
      </c>
      <c r="Q4" s="242" t="s">
        <v>18</v>
      </c>
      <c r="R4" s="242" t="s">
        <v>19</v>
      </c>
      <c r="S4" s="242" t="s">
        <v>173</v>
      </c>
      <c r="T4" s="242" t="s">
        <v>24</v>
      </c>
      <c r="U4" s="242" t="s">
        <v>261</v>
      </c>
      <c r="V4" s="242" t="s">
        <v>22</v>
      </c>
      <c r="W4" s="242" t="s">
        <v>82</v>
      </c>
      <c r="X4" s="242" t="s">
        <v>78</v>
      </c>
      <c r="Y4" s="246" t="s">
        <v>16</v>
      </c>
      <c r="Z4" s="248" t="s">
        <v>26</v>
      </c>
      <c r="AA4" s="246" t="s">
        <v>23</v>
      </c>
      <c r="AB4" s="246" t="s">
        <v>25</v>
      </c>
      <c r="AC4" s="250"/>
      <c r="AD4" s="255"/>
    </row>
    <row r="5" spans="1:30" s="14" customFormat="1" ht="53.25" customHeight="1" x14ac:dyDescent="0.2">
      <c r="A5" s="253"/>
      <c r="B5" s="256"/>
      <c r="C5" s="257"/>
      <c r="D5" s="257"/>
      <c r="E5" s="257"/>
      <c r="F5" s="257"/>
      <c r="G5" s="264"/>
      <c r="H5" s="256"/>
      <c r="I5" s="258"/>
      <c r="J5" s="258"/>
      <c r="K5" s="258"/>
      <c r="L5" s="251"/>
      <c r="M5" s="31" t="s">
        <v>5</v>
      </c>
      <c r="N5" s="17" t="s">
        <v>6</v>
      </c>
      <c r="O5" s="31" t="s">
        <v>7</v>
      </c>
      <c r="P5" s="242"/>
      <c r="Q5" s="242"/>
      <c r="R5" s="242"/>
      <c r="S5" s="242"/>
      <c r="T5" s="242"/>
      <c r="U5" s="242"/>
      <c r="V5" s="242"/>
      <c r="W5" s="242"/>
      <c r="X5" s="242"/>
      <c r="Y5" s="247"/>
      <c r="Z5" s="248"/>
      <c r="AA5" s="247"/>
      <c r="AB5" s="247"/>
      <c r="AC5" s="251"/>
      <c r="AD5" s="256"/>
    </row>
    <row r="6" spans="1:30" s="35" customFormat="1" ht="6" customHeight="1" x14ac:dyDescent="0.2">
      <c r="A6" s="38"/>
      <c r="B6" s="39"/>
      <c r="C6" s="39"/>
      <c r="D6" s="40"/>
      <c r="E6" s="40"/>
      <c r="F6" s="40"/>
      <c r="G6" s="41"/>
      <c r="H6" s="42"/>
      <c r="I6" s="39"/>
      <c r="J6" s="39"/>
      <c r="K6" s="39"/>
      <c r="L6" s="43"/>
      <c r="M6" s="36"/>
      <c r="N6" s="37"/>
      <c r="O6" s="36"/>
      <c r="P6" s="44"/>
      <c r="Q6" s="43"/>
      <c r="R6" s="43"/>
      <c r="S6" s="43"/>
      <c r="T6" s="43"/>
      <c r="U6" s="43"/>
      <c r="V6" s="45"/>
      <c r="W6" s="45"/>
      <c r="X6" s="45"/>
      <c r="Y6" s="46"/>
      <c r="Z6" s="47"/>
      <c r="AA6" s="46"/>
      <c r="AB6" s="48"/>
      <c r="AC6" s="44"/>
      <c r="AD6" s="49"/>
    </row>
    <row r="7" spans="1:30" ht="12.75" customHeight="1" x14ac:dyDescent="0.2">
      <c r="A7" s="265">
        <v>1</v>
      </c>
      <c r="B7" s="275" t="s">
        <v>27</v>
      </c>
      <c r="C7" s="265" t="s">
        <v>174</v>
      </c>
      <c r="D7" s="265" t="s">
        <v>32</v>
      </c>
      <c r="E7" s="265">
        <v>45</v>
      </c>
      <c r="F7" s="265" t="s">
        <v>29</v>
      </c>
      <c r="G7" s="50"/>
      <c r="H7" s="51" t="s">
        <v>185</v>
      </c>
      <c r="I7" s="52">
        <v>11047</v>
      </c>
      <c r="J7" s="53"/>
      <c r="K7" s="54">
        <v>5</v>
      </c>
      <c r="L7" s="52"/>
      <c r="M7" s="55"/>
      <c r="N7" s="55">
        <v>3068.61</v>
      </c>
      <c r="O7" s="55"/>
      <c r="P7" s="56"/>
      <c r="Q7" s="57">
        <v>236.4</v>
      </c>
      <c r="R7" s="57">
        <v>236.4</v>
      </c>
      <c r="S7" s="57"/>
      <c r="T7" s="57"/>
      <c r="U7" s="57"/>
      <c r="V7" s="58">
        <v>304.39</v>
      </c>
      <c r="W7" s="58"/>
      <c r="X7" s="58"/>
      <c r="Y7" s="59"/>
      <c r="Z7" s="60"/>
      <c r="AA7" s="61">
        <v>730.5</v>
      </c>
      <c r="AB7" s="61">
        <f>SUM(S7:AA7)</f>
        <v>1034.8899999999999</v>
      </c>
      <c r="AC7" s="162">
        <f>(N7+Q7+V7+AA7)*30%</f>
        <v>1301.9699999999998</v>
      </c>
      <c r="AD7" s="162">
        <f>N7+Q7+V7+AC7+AA7</f>
        <v>5641.87</v>
      </c>
    </row>
    <row r="8" spans="1:30" ht="12.75" customHeight="1" x14ac:dyDescent="0.2">
      <c r="A8" s="266"/>
      <c r="B8" s="276"/>
      <c r="C8" s="266"/>
      <c r="D8" s="266"/>
      <c r="E8" s="266"/>
      <c r="F8" s="266"/>
      <c r="G8" s="50"/>
      <c r="H8" s="51"/>
      <c r="I8" s="110"/>
      <c r="J8" s="53"/>
      <c r="K8" s="54"/>
      <c r="L8" s="52"/>
      <c r="M8" s="55"/>
      <c r="N8" s="55"/>
      <c r="O8" s="55"/>
      <c r="P8" s="56"/>
      <c r="Q8" s="57"/>
      <c r="R8" s="57"/>
      <c r="S8" s="57"/>
      <c r="T8" s="57"/>
      <c r="U8" s="57"/>
      <c r="V8" s="58"/>
      <c r="W8" s="58"/>
      <c r="X8" s="58"/>
      <c r="Y8" s="59"/>
      <c r="Z8" s="60"/>
      <c r="AA8" s="61"/>
      <c r="AB8" s="61"/>
      <c r="AC8" s="55"/>
      <c r="AD8" s="55"/>
    </row>
    <row r="9" spans="1:30" ht="12.75" customHeight="1" x14ac:dyDescent="0.2">
      <c r="A9" s="266"/>
      <c r="B9" s="277"/>
      <c r="C9" s="266"/>
      <c r="D9" s="266"/>
      <c r="E9" s="266"/>
      <c r="F9" s="266"/>
      <c r="G9" s="181" t="s">
        <v>192</v>
      </c>
      <c r="H9" s="51"/>
      <c r="I9" s="110"/>
      <c r="J9" s="53"/>
      <c r="K9" s="62"/>
      <c r="L9" s="63"/>
      <c r="M9" s="55"/>
      <c r="N9" s="55"/>
      <c r="O9" s="55"/>
      <c r="P9" s="56"/>
      <c r="Q9" s="57"/>
      <c r="R9" s="57"/>
      <c r="S9" s="57"/>
      <c r="T9" s="57"/>
      <c r="U9" s="57"/>
      <c r="V9" s="58"/>
      <c r="W9" s="58"/>
      <c r="X9" s="58"/>
      <c r="Y9" s="55"/>
      <c r="Z9" s="58"/>
      <c r="AA9" s="55"/>
      <c r="AB9" s="61"/>
      <c r="AC9" s="55"/>
      <c r="AD9" s="55"/>
    </row>
    <row r="10" spans="1:30" s="35" customFormat="1" ht="12.75" customHeight="1" x14ac:dyDescent="0.2">
      <c r="A10" s="267"/>
      <c r="B10" s="277"/>
      <c r="C10" s="267"/>
      <c r="D10" s="266"/>
      <c r="E10" s="277"/>
      <c r="F10" s="266"/>
      <c r="G10" s="50"/>
      <c r="H10" s="64" t="s">
        <v>45</v>
      </c>
      <c r="I10" s="65"/>
      <c r="J10" s="65"/>
      <c r="K10" s="65">
        <v>5</v>
      </c>
      <c r="L10" s="65"/>
      <c r="M10" s="66"/>
      <c r="N10" s="66">
        <f>SUM(N7:N9)</f>
        <v>3068.61</v>
      </c>
      <c r="O10" s="66"/>
      <c r="P10" s="66"/>
      <c r="Q10" s="66">
        <f>SUM(Q7:Q9)</f>
        <v>236.4</v>
      </c>
      <c r="R10" s="66">
        <f>SUM(R7:R9)</f>
        <v>236.4</v>
      </c>
      <c r="S10" s="66"/>
      <c r="T10" s="66"/>
      <c r="U10" s="66"/>
      <c r="V10" s="66">
        <f>SUM(V7:V9)</f>
        <v>304.39</v>
      </c>
      <c r="W10" s="66"/>
      <c r="X10" s="66"/>
      <c r="Y10" s="66"/>
      <c r="Z10" s="66"/>
      <c r="AA10" s="66">
        <f>SUM(AA7:AA9)</f>
        <v>730.5</v>
      </c>
      <c r="AB10" s="66">
        <f>SUM(AB7:AB9)</f>
        <v>1034.8899999999999</v>
      </c>
      <c r="AC10" s="79">
        <f>SUM(AC7:AC9)</f>
        <v>1301.9699999999998</v>
      </c>
      <c r="AD10" s="79">
        <f>SUM(AD7:AD9)</f>
        <v>5641.87</v>
      </c>
    </row>
    <row r="11" spans="1:30" s="35" customFormat="1" ht="12.75" customHeight="1" x14ac:dyDescent="0.2">
      <c r="A11" s="238">
        <v>2</v>
      </c>
      <c r="B11" s="279" t="s">
        <v>30</v>
      </c>
      <c r="C11" s="265" t="s">
        <v>175</v>
      </c>
      <c r="D11" s="238" t="s">
        <v>33</v>
      </c>
      <c r="E11" s="238">
        <v>35</v>
      </c>
      <c r="F11" s="238" t="s">
        <v>31</v>
      </c>
      <c r="G11" s="237" t="s">
        <v>193</v>
      </c>
      <c r="H11" s="69" t="s">
        <v>34</v>
      </c>
      <c r="I11" s="70">
        <v>11047</v>
      </c>
      <c r="J11" s="71"/>
      <c r="K11" s="70">
        <v>1</v>
      </c>
      <c r="L11" s="71"/>
      <c r="M11" s="72"/>
      <c r="N11" s="56">
        <v>613.72</v>
      </c>
      <c r="O11" s="72"/>
      <c r="P11" s="56"/>
      <c r="Q11" s="56">
        <v>51.07</v>
      </c>
      <c r="R11" s="56">
        <v>51.07</v>
      </c>
      <c r="S11" s="72"/>
      <c r="T11" s="207">
        <v>40.86</v>
      </c>
      <c r="U11" s="72"/>
      <c r="V11" s="56">
        <v>20.29</v>
      </c>
      <c r="W11" s="56"/>
      <c r="X11" s="72"/>
      <c r="Y11" s="56">
        <v>1350</v>
      </c>
      <c r="Z11" s="72"/>
      <c r="AA11" s="72"/>
      <c r="AB11" s="56">
        <f t="shared" ref="AB11:AB17" si="0">SUM(S11:AA11)</f>
        <v>1411.15</v>
      </c>
      <c r="AC11" s="166">
        <f>(N11+Q11+T11+V11+Y11)*30%</f>
        <v>622.78200000000004</v>
      </c>
      <c r="AD11" s="162">
        <f>N11+Q11+T11+V11+Y11+AC11</f>
        <v>2698.7220000000002</v>
      </c>
    </row>
    <row r="12" spans="1:30" ht="12.75" customHeight="1" x14ac:dyDescent="0.2">
      <c r="A12" s="238"/>
      <c r="B12" s="280"/>
      <c r="C12" s="266"/>
      <c r="D12" s="238"/>
      <c r="E12" s="238"/>
      <c r="F12" s="278"/>
      <c r="G12" s="236"/>
      <c r="H12" s="74" t="s">
        <v>35</v>
      </c>
      <c r="I12" s="108">
        <v>11047</v>
      </c>
      <c r="J12" s="63"/>
      <c r="K12" s="63">
        <v>1</v>
      </c>
      <c r="L12" s="63"/>
      <c r="M12" s="63"/>
      <c r="N12" s="56">
        <v>613.72</v>
      </c>
      <c r="O12" s="63"/>
      <c r="P12" s="56"/>
      <c r="Q12" s="56">
        <v>51.07</v>
      </c>
      <c r="R12" s="56">
        <v>51.07</v>
      </c>
      <c r="S12" s="63"/>
      <c r="T12" s="63"/>
      <c r="U12" s="63"/>
      <c r="V12" s="56">
        <v>20.29</v>
      </c>
      <c r="W12" s="56"/>
      <c r="X12" s="62"/>
      <c r="Y12" s="55"/>
      <c r="Z12" s="55"/>
      <c r="AA12" s="55"/>
      <c r="AB12" s="56">
        <f t="shared" si="0"/>
        <v>20.29</v>
      </c>
      <c r="AC12" s="162">
        <f>(N12+Q12+V12)*30%</f>
        <v>205.524</v>
      </c>
      <c r="AD12" s="162">
        <f>N12+Q12+V12+AC12</f>
        <v>890.60400000000004</v>
      </c>
    </row>
    <row r="13" spans="1:30" ht="12.75" customHeight="1" x14ac:dyDescent="0.2">
      <c r="A13" s="238"/>
      <c r="B13" s="280"/>
      <c r="C13" s="266"/>
      <c r="D13" s="238"/>
      <c r="E13" s="238"/>
      <c r="F13" s="278"/>
      <c r="G13" s="236"/>
      <c r="H13" s="74" t="s">
        <v>36</v>
      </c>
      <c r="I13" s="108">
        <v>11047</v>
      </c>
      <c r="J13" s="55"/>
      <c r="K13" s="75">
        <v>2</v>
      </c>
      <c r="L13" s="55"/>
      <c r="M13" s="55"/>
      <c r="N13" s="56">
        <v>1227.44</v>
      </c>
      <c r="O13" s="55"/>
      <c r="P13" s="56"/>
      <c r="Q13" s="56">
        <v>102.14</v>
      </c>
      <c r="R13" s="56">
        <v>102.14</v>
      </c>
      <c r="S13" s="55"/>
      <c r="T13" s="55"/>
      <c r="U13" s="55"/>
      <c r="V13" s="56">
        <v>40.590000000000003</v>
      </c>
      <c r="W13" s="56"/>
      <c r="X13" s="58"/>
      <c r="Y13" s="55"/>
      <c r="Z13" s="55"/>
      <c r="AA13" s="55"/>
      <c r="AB13" s="56">
        <f t="shared" si="0"/>
        <v>40.590000000000003</v>
      </c>
      <c r="AC13" s="162">
        <f>(N13+Q13+V13)*30%</f>
        <v>411.05099999999999</v>
      </c>
      <c r="AD13" s="162">
        <f>N13+Q13+V13+AC13</f>
        <v>1781.221</v>
      </c>
    </row>
    <row r="14" spans="1:30" ht="12.75" customHeight="1" x14ac:dyDescent="0.2">
      <c r="A14" s="238"/>
      <c r="B14" s="280"/>
      <c r="C14" s="266"/>
      <c r="D14" s="238"/>
      <c r="E14" s="238"/>
      <c r="F14" s="278"/>
      <c r="G14" s="236"/>
      <c r="H14" s="180" t="s">
        <v>186</v>
      </c>
      <c r="I14" s="108">
        <v>11047</v>
      </c>
      <c r="J14" s="55"/>
      <c r="K14" s="75" t="s">
        <v>187</v>
      </c>
      <c r="L14" s="55"/>
      <c r="M14" s="55"/>
      <c r="N14" s="56">
        <v>1534.31</v>
      </c>
      <c r="O14" s="55"/>
      <c r="P14" s="56"/>
      <c r="Q14" s="56">
        <v>127.68</v>
      </c>
      <c r="R14" s="56">
        <v>127.68</v>
      </c>
      <c r="S14" s="55"/>
      <c r="T14" s="55"/>
      <c r="U14" s="55"/>
      <c r="V14" s="56">
        <v>50.74</v>
      </c>
      <c r="W14" s="56"/>
      <c r="X14" s="58"/>
      <c r="Y14" s="55"/>
      <c r="Z14" s="55"/>
      <c r="AA14" s="55"/>
      <c r="AB14" s="56">
        <f t="shared" si="0"/>
        <v>50.74</v>
      </c>
      <c r="AC14" s="162">
        <f>(N14+Q14+V14)*30%</f>
        <v>513.81899999999996</v>
      </c>
      <c r="AD14" s="162">
        <f>N14+Q14+V14+AC14</f>
        <v>2226.549</v>
      </c>
    </row>
    <row r="15" spans="1:30" ht="12.75" customHeight="1" x14ac:dyDescent="0.2">
      <c r="A15" s="238"/>
      <c r="B15" s="280"/>
      <c r="C15" s="266"/>
      <c r="D15" s="238"/>
      <c r="E15" s="238"/>
      <c r="F15" s="278"/>
      <c r="G15" s="236"/>
      <c r="H15" s="132" t="s">
        <v>37</v>
      </c>
      <c r="I15" s="108">
        <v>11047</v>
      </c>
      <c r="J15" s="55"/>
      <c r="K15" s="55" t="s">
        <v>187</v>
      </c>
      <c r="L15" s="55"/>
      <c r="M15" s="55"/>
      <c r="N15" s="56">
        <v>1534.31</v>
      </c>
      <c r="O15" s="55"/>
      <c r="P15" s="56"/>
      <c r="Q15" s="56">
        <v>127.68</v>
      </c>
      <c r="R15" s="56">
        <v>127.68</v>
      </c>
      <c r="S15" s="55"/>
      <c r="T15" s="55"/>
      <c r="U15" s="55"/>
      <c r="V15" s="56">
        <v>50.74</v>
      </c>
      <c r="W15" s="56"/>
      <c r="X15" s="58"/>
      <c r="Y15" s="55"/>
      <c r="Z15" s="55"/>
      <c r="AA15" s="55"/>
      <c r="AB15" s="56">
        <f t="shared" si="0"/>
        <v>50.74</v>
      </c>
      <c r="AC15" s="162">
        <f>(N15+Q15+V15)*30%</f>
        <v>513.81899999999996</v>
      </c>
      <c r="AD15" s="162">
        <f>N15+Q15+V15+AC15</f>
        <v>2226.549</v>
      </c>
    </row>
    <row r="16" spans="1:30" ht="12.75" customHeight="1" x14ac:dyDescent="0.2">
      <c r="A16" s="238"/>
      <c r="B16" s="280"/>
      <c r="C16" s="266"/>
      <c r="D16" s="238"/>
      <c r="E16" s="238"/>
      <c r="F16" s="278"/>
      <c r="G16" s="236"/>
      <c r="H16" s="132" t="s">
        <v>129</v>
      </c>
      <c r="I16" s="108">
        <v>11047</v>
      </c>
      <c r="J16" s="55"/>
      <c r="K16" s="55"/>
      <c r="L16" s="75">
        <v>2</v>
      </c>
      <c r="M16" s="55"/>
      <c r="N16" s="55"/>
      <c r="O16" s="55">
        <v>1227.44</v>
      </c>
      <c r="P16" s="56"/>
      <c r="Q16" s="55">
        <v>102.14</v>
      </c>
      <c r="R16" s="56">
        <v>102.14</v>
      </c>
      <c r="S16" s="55"/>
      <c r="T16" s="55"/>
      <c r="U16" s="55"/>
      <c r="V16" s="56">
        <v>40.590000000000003</v>
      </c>
      <c r="W16" s="56"/>
      <c r="X16" s="58"/>
      <c r="Y16" s="55"/>
      <c r="Z16" s="55"/>
      <c r="AA16" s="55"/>
      <c r="AB16" s="56">
        <f t="shared" si="0"/>
        <v>40.590000000000003</v>
      </c>
      <c r="AC16" s="162">
        <f>(O16+Q16+V16)*30%</f>
        <v>411.05099999999999</v>
      </c>
      <c r="AD16" s="162">
        <f>O16+Q16+V16+AC16</f>
        <v>1781.221</v>
      </c>
    </row>
    <row r="17" spans="1:30" s="134" customFormat="1" ht="12.75" customHeight="1" x14ac:dyDescent="0.2">
      <c r="A17" s="238"/>
      <c r="B17" s="280"/>
      <c r="C17" s="266"/>
      <c r="D17" s="238"/>
      <c r="E17" s="238"/>
      <c r="F17" s="278"/>
      <c r="G17" s="236"/>
      <c r="H17" s="132" t="s">
        <v>130</v>
      </c>
      <c r="I17" s="129">
        <v>11047</v>
      </c>
      <c r="J17" s="55"/>
      <c r="K17" s="55">
        <v>1</v>
      </c>
      <c r="L17" s="75"/>
      <c r="M17" s="55"/>
      <c r="N17" s="55">
        <v>613.72</v>
      </c>
      <c r="O17" s="55"/>
      <c r="P17" s="133"/>
      <c r="Q17" s="55">
        <v>51.07</v>
      </c>
      <c r="R17" s="133">
        <v>51.07</v>
      </c>
      <c r="S17" s="55"/>
      <c r="T17" s="55"/>
      <c r="U17" s="55"/>
      <c r="V17" s="133">
        <v>20.29</v>
      </c>
      <c r="W17" s="133"/>
      <c r="X17" s="58"/>
      <c r="Y17" s="55"/>
      <c r="Z17" s="55"/>
      <c r="AA17" s="55"/>
      <c r="AB17" s="133">
        <f t="shared" si="0"/>
        <v>20.29</v>
      </c>
      <c r="AC17" s="162">
        <f>(N17+Q17+V17)*30%</f>
        <v>205.524</v>
      </c>
      <c r="AD17" s="162">
        <f>N17+Q17+V17+AC17</f>
        <v>890.60400000000004</v>
      </c>
    </row>
    <row r="18" spans="1:30" s="134" customFormat="1" ht="12.75" customHeight="1" x14ac:dyDescent="0.2">
      <c r="A18" s="238"/>
      <c r="B18" s="280"/>
      <c r="C18" s="266"/>
      <c r="D18" s="238"/>
      <c r="E18" s="238"/>
      <c r="F18" s="278"/>
      <c r="G18" s="236"/>
      <c r="H18" s="180" t="s">
        <v>189</v>
      </c>
      <c r="I18" s="129">
        <v>11047</v>
      </c>
      <c r="J18" s="55"/>
      <c r="K18" s="55"/>
      <c r="L18" s="75">
        <v>1</v>
      </c>
      <c r="M18" s="55"/>
      <c r="N18" s="55"/>
      <c r="O18" s="55">
        <v>613.72</v>
      </c>
      <c r="P18" s="133"/>
      <c r="Q18" s="55">
        <v>51.07</v>
      </c>
      <c r="R18" s="133">
        <v>51.07</v>
      </c>
      <c r="S18" s="55"/>
      <c r="T18" s="55"/>
      <c r="U18" s="55"/>
      <c r="V18" s="207"/>
      <c r="W18" s="133"/>
      <c r="X18" s="58"/>
      <c r="Y18" s="55"/>
      <c r="Z18" s="55"/>
      <c r="AA18" s="55"/>
      <c r="AB18" s="133"/>
      <c r="AC18" s="162">
        <f>(O18+Q18)*30%</f>
        <v>199.43700000000001</v>
      </c>
      <c r="AD18" s="162">
        <f>O18+Q18+AC18</f>
        <v>864.22700000000009</v>
      </c>
    </row>
    <row r="19" spans="1:30" ht="12.75" customHeight="1" x14ac:dyDescent="0.2">
      <c r="A19" s="238"/>
      <c r="B19" s="280"/>
      <c r="C19" s="266"/>
      <c r="D19" s="238"/>
      <c r="E19" s="238"/>
      <c r="F19" s="278"/>
      <c r="G19" s="236"/>
      <c r="H19" s="180" t="s">
        <v>188</v>
      </c>
      <c r="I19" s="108">
        <v>11047</v>
      </c>
      <c r="J19" s="55"/>
      <c r="K19" s="55"/>
      <c r="L19" s="75">
        <v>1</v>
      </c>
      <c r="M19" s="55"/>
      <c r="N19" s="55"/>
      <c r="O19" s="55">
        <v>613.72</v>
      </c>
      <c r="P19" s="56"/>
      <c r="Q19" s="55">
        <v>51.07</v>
      </c>
      <c r="R19" s="56">
        <v>51.07</v>
      </c>
      <c r="S19" s="55"/>
      <c r="T19" s="55"/>
      <c r="U19" s="55"/>
      <c r="V19" s="207"/>
      <c r="W19" s="56"/>
      <c r="X19" s="58"/>
      <c r="Y19" s="55"/>
      <c r="Z19" s="55"/>
      <c r="AA19" s="55"/>
      <c r="AB19" s="56"/>
      <c r="AC19" s="162">
        <f>(O19+Q19)*30%</f>
        <v>199.43700000000001</v>
      </c>
      <c r="AD19" s="162">
        <f>O19+Q19+AC19</f>
        <v>864.22700000000009</v>
      </c>
    </row>
    <row r="20" spans="1:30" ht="12.75" customHeight="1" x14ac:dyDescent="0.2">
      <c r="A20" s="238"/>
      <c r="B20" s="280"/>
      <c r="C20" s="267"/>
      <c r="D20" s="238"/>
      <c r="E20" s="238"/>
      <c r="F20" s="278"/>
      <c r="G20" s="236"/>
      <c r="H20" s="76" t="s">
        <v>45</v>
      </c>
      <c r="I20" s="77"/>
      <c r="J20" s="78"/>
      <c r="K20" s="78">
        <v>10</v>
      </c>
      <c r="L20" s="78">
        <v>4</v>
      </c>
      <c r="M20" s="79"/>
      <c r="N20" s="79">
        <f>SUM(N11:N19)</f>
        <v>6137.22</v>
      </c>
      <c r="O20" s="79">
        <f>SUM(O11:O19)</f>
        <v>2454.88</v>
      </c>
      <c r="P20" s="79"/>
      <c r="Q20" s="79">
        <f>SUM(Q11:Q19)</f>
        <v>714.99000000000024</v>
      </c>
      <c r="R20" s="79">
        <f>SUM(R11:R19)</f>
        <v>714.99000000000024</v>
      </c>
      <c r="S20" s="79"/>
      <c r="T20" s="79">
        <f>SUM(T11:T19)</f>
        <v>40.86</v>
      </c>
      <c r="U20" s="79"/>
      <c r="V20" s="79">
        <f>SUM(V11:V19)</f>
        <v>243.53</v>
      </c>
      <c r="W20" s="79"/>
      <c r="X20" s="79"/>
      <c r="Y20" s="79">
        <f>SUM(Y11:Y19)</f>
        <v>1350</v>
      </c>
      <c r="Z20" s="79"/>
      <c r="AA20" s="79"/>
      <c r="AB20" s="79">
        <f>SUM(AB11:AB19)</f>
        <v>1634.3899999999999</v>
      </c>
      <c r="AC20" s="79">
        <f>SUM(AC11:AC19)</f>
        <v>3282.4439999999995</v>
      </c>
      <c r="AD20" s="79">
        <f>SUM(AD11:AD19)</f>
        <v>14223.924000000001</v>
      </c>
    </row>
    <row r="21" spans="1:30" ht="12.75" customHeight="1" x14ac:dyDescent="0.2">
      <c r="A21" s="238">
        <v>3</v>
      </c>
      <c r="B21" s="279" t="s">
        <v>85</v>
      </c>
      <c r="C21" s="265" t="s">
        <v>176</v>
      </c>
      <c r="D21" s="236" t="s">
        <v>86</v>
      </c>
      <c r="E21" s="236">
        <v>20</v>
      </c>
      <c r="F21" s="236" t="s">
        <v>29</v>
      </c>
      <c r="G21" s="236">
        <v>0.72</v>
      </c>
      <c r="H21" s="74" t="s">
        <v>87</v>
      </c>
      <c r="I21" s="63">
        <v>11047</v>
      </c>
      <c r="J21" s="63"/>
      <c r="K21" s="63">
        <v>3</v>
      </c>
      <c r="L21" s="63"/>
      <c r="M21" s="55"/>
      <c r="N21" s="55">
        <v>1841.17</v>
      </c>
      <c r="O21" s="63"/>
      <c r="P21" s="63"/>
      <c r="Q21" s="63">
        <v>131.22</v>
      </c>
      <c r="R21" s="63">
        <v>131.22</v>
      </c>
      <c r="S21" s="63"/>
      <c r="T21" s="63">
        <v>69.98</v>
      </c>
      <c r="U21" s="63"/>
      <c r="V21" s="80"/>
      <c r="W21" s="62"/>
      <c r="X21" s="63"/>
      <c r="Y21" s="55"/>
      <c r="Z21" s="55">
        <v>730.5</v>
      </c>
      <c r="AA21" s="55">
        <v>1095.75</v>
      </c>
      <c r="AB21" s="55">
        <f>SUM(S21:AA21)</f>
        <v>1896.23</v>
      </c>
      <c r="AC21" s="162">
        <f>(N21+Q21+T21+Z21+AA21)*30%</f>
        <v>1160.586</v>
      </c>
      <c r="AD21" s="162">
        <f>N21+Q21+T21+Z21+AA21+AC21</f>
        <v>5029.2060000000001</v>
      </c>
    </row>
    <row r="22" spans="1:30" ht="12.75" customHeight="1" x14ac:dyDescent="0.2">
      <c r="A22" s="238"/>
      <c r="B22" s="279"/>
      <c r="C22" s="266"/>
      <c r="D22" s="236"/>
      <c r="E22" s="236"/>
      <c r="F22" s="236"/>
      <c r="G22" s="236"/>
      <c r="H22" s="74" t="s">
        <v>88</v>
      </c>
      <c r="I22" s="109">
        <v>11047</v>
      </c>
      <c r="J22" s="63"/>
      <c r="K22" s="70">
        <v>1</v>
      </c>
      <c r="L22" s="63"/>
      <c r="M22" s="63"/>
      <c r="N22" s="55"/>
      <c r="O22" s="63"/>
      <c r="P22" s="55"/>
      <c r="Q22" s="63"/>
      <c r="R22" s="63"/>
      <c r="S22" s="63"/>
      <c r="T22" s="63"/>
      <c r="U22" s="63"/>
      <c r="V22" s="58"/>
      <c r="W22" s="62"/>
      <c r="X22" s="62"/>
      <c r="Y22" s="55"/>
      <c r="Z22" s="55"/>
      <c r="AA22" s="55"/>
      <c r="AB22" s="55"/>
      <c r="AC22" s="56"/>
      <c r="AD22" s="55"/>
    </row>
    <row r="23" spans="1:30" ht="12.75" customHeight="1" x14ac:dyDescent="0.2">
      <c r="A23" s="238"/>
      <c r="B23" s="279"/>
      <c r="C23" s="266"/>
      <c r="D23" s="236"/>
      <c r="E23" s="236"/>
      <c r="F23" s="236"/>
      <c r="G23" s="236"/>
      <c r="H23" s="74" t="s">
        <v>89</v>
      </c>
      <c r="I23" s="109">
        <v>11047</v>
      </c>
      <c r="J23" s="63"/>
      <c r="K23" s="178" t="s">
        <v>131</v>
      </c>
      <c r="L23" s="63"/>
      <c r="M23" s="63"/>
      <c r="N23" s="55"/>
      <c r="O23" s="63"/>
      <c r="P23" s="55"/>
      <c r="Q23" s="63"/>
      <c r="R23" s="55"/>
      <c r="S23" s="63"/>
      <c r="T23" s="63"/>
      <c r="U23" s="63"/>
      <c r="V23" s="58"/>
      <c r="W23" s="62"/>
      <c r="X23" s="62"/>
      <c r="Y23" s="55"/>
      <c r="Z23" s="55"/>
      <c r="AA23" s="55"/>
      <c r="AB23" s="55"/>
      <c r="AC23" s="56"/>
      <c r="AD23" s="55"/>
    </row>
    <row r="24" spans="1:30" ht="12.75" customHeight="1" x14ac:dyDescent="0.2">
      <c r="A24" s="238"/>
      <c r="B24" s="279"/>
      <c r="C24" s="266"/>
      <c r="D24" s="236"/>
      <c r="E24" s="236"/>
      <c r="F24" s="236"/>
      <c r="G24" s="236"/>
      <c r="H24" s="74" t="s">
        <v>90</v>
      </c>
      <c r="I24" s="109">
        <v>11047</v>
      </c>
      <c r="J24" s="63"/>
      <c r="K24" s="178" t="s">
        <v>131</v>
      </c>
      <c r="L24" s="63"/>
      <c r="M24" s="63"/>
      <c r="N24" s="55"/>
      <c r="O24" s="63"/>
      <c r="P24" s="55"/>
      <c r="Q24" s="63"/>
      <c r="R24" s="55"/>
      <c r="S24" s="63"/>
      <c r="T24" s="63"/>
      <c r="U24" s="63"/>
      <c r="V24" s="58"/>
      <c r="W24" s="62"/>
      <c r="X24" s="62"/>
      <c r="Y24" s="55"/>
      <c r="Z24" s="55"/>
      <c r="AA24" s="55"/>
      <c r="AB24" s="55"/>
      <c r="AC24" s="56"/>
      <c r="AD24" s="55"/>
    </row>
    <row r="25" spans="1:30" ht="12.75" customHeight="1" x14ac:dyDescent="0.2">
      <c r="A25" s="238"/>
      <c r="B25" s="279"/>
      <c r="C25" s="266"/>
      <c r="D25" s="236"/>
      <c r="E25" s="236"/>
      <c r="F25" s="236"/>
      <c r="G25" s="236"/>
      <c r="H25" s="74" t="s">
        <v>42</v>
      </c>
      <c r="I25" s="109">
        <v>11047</v>
      </c>
      <c r="J25" s="63"/>
      <c r="K25" s="70">
        <v>1</v>
      </c>
      <c r="L25" s="63"/>
      <c r="M25" s="63"/>
      <c r="N25" s="55"/>
      <c r="O25" s="63"/>
      <c r="P25" s="55"/>
      <c r="Q25" s="63"/>
      <c r="R25" s="63"/>
      <c r="S25" s="63"/>
      <c r="T25" s="63"/>
      <c r="U25" s="63"/>
      <c r="V25" s="58"/>
      <c r="W25" s="62"/>
      <c r="X25" s="62"/>
      <c r="Y25" s="55"/>
      <c r="Z25" s="55"/>
      <c r="AA25" s="55"/>
      <c r="AB25" s="55"/>
      <c r="AC25" s="56"/>
      <c r="AD25" s="55"/>
    </row>
    <row r="26" spans="1:30" ht="12.75" customHeight="1" x14ac:dyDescent="0.2">
      <c r="A26" s="238"/>
      <c r="B26" s="279"/>
      <c r="C26" s="266"/>
      <c r="D26" s="236"/>
      <c r="E26" s="236"/>
      <c r="F26" s="236"/>
      <c r="G26" s="236"/>
      <c r="H26" s="74" t="s">
        <v>91</v>
      </c>
      <c r="I26" s="109">
        <v>11047</v>
      </c>
      <c r="J26" s="63"/>
      <c r="K26" s="70">
        <v>1</v>
      </c>
      <c r="L26" s="63"/>
      <c r="M26" s="63"/>
      <c r="N26" s="55"/>
      <c r="O26" s="63"/>
      <c r="P26" s="55"/>
      <c r="Q26" s="63"/>
      <c r="R26" s="63"/>
      <c r="S26" s="63"/>
      <c r="T26" s="63"/>
      <c r="U26" s="63"/>
      <c r="V26" s="58"/>
      <c r="W26" s="62"/>
      <c r="X26" s="62"/>
      <c r="Y26" s="55"/>
      <c r="Z26" s="55"/>
      <c r="AA26" s="55"/>
      <c r="AB26" s="55"/>
      <c r="AC26" s="56"/>
      <c r="AD26" s="55"/>
    </row>
    <row r="27" spans="1:30" ht="12.75" customHeight="1" x14ac:dyDescent="0.2">
      <c r="A27" s="238"/>
      <c r="B27" s="279"/>
      <c r="C27" s="266"/>
      <c r="D27" s="236"/>
      <c r="E27" s="236"/>
      <c r="F27" s="236"/>
      <c r="G27" s="236"/>
      <c r="H27" s="74" t="s">
        <v>43</v>
      </c>
      <c r="I27" s="109">
        <v>11047</v>
      </c>
      <c r="J27" s="63"/>
      <c r="K27" s="178"/>
      <c r="L27" s="63">
        <v>1</v>
      </c>
      <c r="M27" s="63"/>
      <c r="N27" s="55"/>
      <c r="O27" s="55"/>
      <c r="P27" s="55"/>
      <c r="Q27" s="63"/>
      <c r="R27" s="63"/>
      <c r="S27" s="63"/>
      <c r="T27" s="63"/>
      <c r="U27" s="63"/>
      <c r="V27" s="58"/>
      <c r="W27" s="62"/>
      <c r="X27" s="62"/>
      <c r="Y27" s="55"/>
      <c r="Z27" s="55"/>
      <c r="AA27" s="55"/>
      <c r="AB27" s="55"/>
      <c r="AC27" s="56"/>
      <c r="AD27" s="55"/>
    </row>
    <row r="28" spans="1:30" ht="12.75" customHeight="1" x14ac:dyDescent="0.2">
      <c r="A28" s="238"/>
      <c r="B28" s="279"/>
      <c r="C28" s="266"/>
      <c r="D28" s="236"/>
      <c r="E28" s="236"/>
      <c r="F28" s="236"/>
      <c r="G28" s="236"/>
      <c r="H28" s="74" t="s">
        <v>44</v>
      </c>
      <c r="I28" s="109">
        <v>11047</v>
      </c>
      <c r="J28" s="63"/>
      <c r="K28" s="178"/>
      <c r="L28" s="63">
        <v>1</v>
      </c>
      <c r="M28" s="63"/>
      <c r="N28" s="55"/>
      <c r="O28" s="55"/>
      <c r="P28" s="55"/>
      <c r="Q28" s="63"/>
      <c r="R28" s="63"/>
      <c r="S28" s="63"/>
      <c r="T28" s="63"/>
      <c r="U28" s="63"/>
      <c r="V28" s="58"/>
      <c r="W28" s="62"/>
      <c r="X28" s="62"/>
      <c r="Y28" s="55"/>
      <c r="Z28" s="55"/>
      <c r="AA28" s="55"/>
      <c r="AB28" s="55"/>
      <c r="AC28" s="56"/>
      <c r="AD28" s="55"/>
    </row>
    <row r="29" spans="1:30" ht="12.75" customHeight="1" x14ac:dyDescent="0.2">
      <c r="A29" s="238"/>
      <c r="B29" s="279"/>
      <c r="C29" s="266"/>
      <c r="D29" s="236"/>
      <c r="E29" s="236"/>
      <c r="F29" s="236"/>
      <c r="G29" s="236"/>
      <c r="H29" s="180" t="s">
        <v>190</v>
      </c>
      <c r="I29" s="177">
        <v>11047</v>
      </c>
      <c r="J29" s="177"/>
      <c r="K29" s="178">
        <v>1</v>
      </c>
      <c r="L29" s="63"/>
      <c r="M29" s="55"/>
      <c r="N29" s="55">
        <v>613.72</v>
      </c>
      <c r="O29" s="63"/>
      <c r="P29" s="55"/>
      <c r="Q29" s="63">
        <v>43.74</v>
      </c>
      <c r="R29" s="63">
        <v>43.74</v>
      </c>
      <c r="S29" s="63"/>
      <c r="T29" s="63"/>
      <c r="U29" s="63"/>
      <c r="V29" s="58"/>
      <c r="W29" s="62"/>
      <c r="X29" s="62"/>
      <c r="Y29" s="55"/>
      <c r="Z29" s="55"/>
      <c r="AA29" s="55"/>
      <c r="AB29" s="55"/>
      <c r="AC29" s="162">
        <f>(N29+Q29)*30%</f>
        <v>197.238</v>
      </c>
      <c r="AD29" s="162">
        <f>N29+Q29+AC29</f>
        <v>854.69800000000009</v>
      </c>
    </row>
    <row r="30" spans="1:30" s="226" customFormat="1" ht="12.75" customHeight="1" x14ac:dyDescent="0.2">
      <c r="A30" s="238"/>
      <c r="B30" s="279"/>
      <c r="C30" s="266"/>
      <c r="D30" s="236"/>
      <c r="E30" s="236"/>
      <c r="F30" s="236"/>
      <c r="G30" s="236"/>
      <c r="H30" s="225" t="s">
        <v>260</v>
      </c>
      <c r="I30" s="222">
        <v>11047</v>
      </c>
      <c r="J30" s="222"/>
      <c r="K30" s="223">
        <v>2</v>
      </c>
      <c r="L30" s="222"/>
      <c r="M30" s="55"/>
      <c r="N30" s="55">
        <v>1227.44</v>
      </c>
      <c r="O30" s="222"/>
      <c r="P30" s="55"/>
      <c r="Q30" s="222">
        <v>87.48</v>
      </c>
      <c r="R30" s="222">
        <v>87.48</v>
      </c>
      <c r="S30" s="222"/>
      <c r="T30" s="222"/>
      <c r="U30" s="222"/>
      <c r="V30" s="58"/>
      <c r="W30" s="62"/>
      <c r="X30" s="62"/>
      <c r="Y30" s="55"/>
      <c r="Z30" s="55"/>
      <c r="AA30" s="55"/>
      <c r="AB30" s="55"/>
      <c r="AC30" s="224">
        <f>(N30+Q30)*30%</f>
        <v>394.476</v>
      </c>
      <c r="AD30" s="224">
        <f>N30+Q30+AC30</f>
        <v>1709.3960000000002</v>
      </c>
    </row>
    <row r="31" spans="1:30" s="152" customFormat="1" ht="12.75" customHeight="1" x14ac:dyDescent="0.2">
      <c r="A31" s="238"/>
      <c r="B31" s="279"/>
      <c r="C31" s="266"/>
      <c r="D31" s="236"/>
      <c r="E31" s="236"/>
      <c r="F31" s="236"/>
      <c r="G31" s="236"/>
      <c r="H31" s="180" t="s">
        <v>191</v>
      </c>
      <c r="I31" s="149">
        <v>11047</v>
      </c>
      <c r="J31" s="149"/>
      <c r="K31" s="160">
        <v>1</v>
      </c>
      <c r="L31" s="149"/>
      <c r="M31" s="55"/>
      <c r="N31" s="55">
        <v>613.72</v>
      </c>
      <c r="O31" s="149"/>
      <c r="P31" s="55"/>
      <c r="Q31" s="149">
        <v>43.74</v>
      </c>
      <c r="R31" s="149">
        <v>43.74</v>
      </c>
      <c r="S31" s="149"/>
      <c r="T31" s="149"/>
      <c r="U31" s="149"/>
      <c r="V31" s="58"/>
      <c r="W31" s="62"/>
      <c r="X31" s="62"/>
      <c r="Y31" s="55"/>
      <c r="Z31" s="55"/>
      <c r="AA31" s="55"/>
      <c r="AB31" s="55"/>
      <c r="AC31" s="162">
        <f>(N31+Q31)*30%</f>
        <v>197.238</v>
      </c>
      <c r="AD31" s="162">
        <f>N31+Q31+AC31</f>
        <v>854.69800000000009</v>
      </c>
    </row>
    <row r="32" spans="1:30" ht="12.75" customHeight="1" x14ac:dyDescent="0.2">
      <c r="A32" s="238"/>
      <c r="B32" s="280"/>
      <c r="C32" s="267"/>
      <c r="D32" s="236"/>
      <c r="E32" s="236"/>
      <c r="F32" s="236"/>
      <c r="G32" s="236"/>
      <c r="H32" s="76" t="s">
        <v>45</v>
      </c>
      <c r="I32" s="77"/>
      <c r="J32" s="78"/>
      <c r="K32" s="78">
        <v>11</v>
      </c>
      <c r="L32" s="78">
        <v>2</v>
      </c>
      <c r="M32" s="79"/>
      <c r="N32" s="79">
        <f>SUM(N21:N31)</f>
        <v>4296.05</v>
      </c>
      <c r="O32" s="79"/>
      <c r="P32" s="79"/>
      <c r="Q32" s="79">
        <f>SUM(Q21:Q31)</f>
        <v>306.18</v>
      </c>
      <c r="R32" s="79">
        <f>SUM(R21:R31)</f>
        <v>306.18</v>
      </c>
      <c r="S32" s="79"/>
      <c r="T32" s="79">
        <f>SUM(T21:T31)</f>
        <v>69.98</v>
      </c>
      <c r="U32" s="79"/>
      <c r="V32" s="79"/>
      <c r="W32" s="79"/>
      <c r="X32" s="79"/>
      <c r="Y32" s="79"/>
      <c r="Z32" s="79">
        <f>SUM(Z21:Z31)</f>
        <v>730.5</v>
      </c>
      <c r="AA32" s="79">
        <f>SUM(AA21:AA31)</f>
        <v>1095.75</v>
      </c>
      <c r="AB32" s="79">
        <f>SUM(AB21:AB31)</f>
        <v>1896.23</v>
      </c>
      <c r="AC32" s="79">
        <f>SUM(AC21:AC31)</f>
        <v>1949.5380000000002</v>
      </c>
      <c r="AD32" s="79">
        <f>SUM(AD21:AD31)</f>
        <v>8447.9980000000014</v>
      </c>
    </row>
    <row r="33" spans="1:30" s="128" customFormat="1" ht="12.75" customHeight="1" x14ac:dyDescent="0.2">
      <c r="A33" s="238">
        <v>4</v>
      </c>
      <c r="B33" s="239" t="s">
        <v>99</v>
      </c>
      <c r="C33" s="238" t="s">
        <v>176</v>
      </c>
      <c r="D33" s="238" t="s">
        <v>119</v>
      </c>
      <c r="E33" s="236">
        <v>18</v>
      </c>
      <c r="F33" s="236" t="s">
        <v>29</v>
      </c>
      <c r="G33" s="282" t="s">
        <v>131</v>
      </c>
      <c r="H33" s="101" t="s">
        <v>143</v>
      </c>
      <c r="I33" s="126">
        <v>11047</v>
      </c>
      <c r="J33" s="155">
        <v>2</v>
      </c>
      <c r="K33" s="71"/>
      <c r="L33" s="71"/>
      <c r="M33" s="153">
        <v>1227.44</v>
      </c>
      <c r="N33" s="154"/>
      <c r="O33" s="72"/>
      <c r="P33" s="72"/>
      <c r="Q33" s="154">
        <v>87.48</v>
      </c>
      <c r="R33" s="154">
        <v>87.48</v>
      </c>
      <c r="S33" s="72"/>
      <c r="T33" s="72"/>
      <c r="U33" s="72"/>
      <c r="V33" s="156">
        <v>81.17</v>
      </c>
      <c r="W33" s="72"/>
      <c r="X33" s="72"/>
      <c r="Y33" s="72"/>
      <c r="Z33" s="72"/>
      <c r="AA33" s="72"/>
      <c r="AB33" s="162">
        <f>SUM(S33:AA33)</f>
        <v>81.17</v>
      </c>
      <c r="AC33" s="162">
        <f>(M33+Q33+V33)*30%</f>
        <v>418.82700000000006</v>
      </c>
      <c r="AD33" s="162">
        <f>M33+Q33+V33+AC33</f>
        <v>1814.9170000000001</v>
      </c>
    </row>
    <row r="34" spans="1:30" s="128" customFormat="1" ht="12.75" customHeight="1" x14ac:dyDescent="0.2">
      <c r="A34" s="238"/>
      <c r="B34" s="240"/>
      <c r="C34" s="238"/>
      <c r="D34" s="238"/>
      <c r="E34" s="236"/>
      <c r="F34" s="236"/>
      <c r="G34" s="283"/>
      <c r="H34" s="101" t="s">
        <v>144</v>
      </c>
      <c r="I34" s="126">
        <v>11047</v>
      </c>
      <c r="J34" s="155">
        <v>2</v>
      </c>
      <c r="K34" s="71"/>
      <c r="L34" s="71"/>
      <c r="M34" s="153">
        <v>1227.44</v>
      </c>
      <c r="N34" s="154"/>
      <c r="O34" s="72"/>
      <c r="P34" s="72"/>
      <c r="Q34" s="154">
        <v>87.48</v>
      </c>
      <c r="R34" s="154">
        <v>87.48</v>
      </c>
      <c r="S34" s="72"/>
      <c r="T34" s="72"/>
      <c r="U34" s="72"/>
      <c r="V34" s="156">
        <v>81.17</v>
      </c>
      <c r="W34" s="72"/>
      <c r="X34" s="72"/>
      <c r="Y34" s="72"/>
      <c r="Z34" s="72"/>
      <c r="AA34" s="72"/>
      <c r="AB34" s="162">
        <f>SUM(S34:AA34)</f>
        <v>81.17</v>
      </c>
      <c r="AC34" s="162">
        <f>(M34+Q34+V34)*30%</f>
        <v>418.82700000000006</v>
      </c>
      <c r="AD34" s="162">
        <f>M34+Q34+V34+AC34</f>
        <v>1814.9170000000001</v>
      </c>
    </row>
    <row r="35" spans="1:30" s="128" customFormat="1" ht="12.75" customHeight="1" x14ac:dyDescent="0.2">
      <c r="A35" s="238"/>
      <c r="B35" s="240"/>
      <c r="C35" s="238"/>
      <c r="D35" s="238"/>
      <c r="E35" s="236"/>
      <c r="F35" s="236"/>
      <c r="G35" s="283"/>
      <c r="H35" s="101" t="s">
        <v>145</v>
      </c>
      <c r="I35" s="126">
        <v>11047</v>
      </c>
      <c r="J35" s="155">
        <v>2</v>
      </c>
      <c r="K35" s="71"/>
      <c r="L35" s="71"/>
      <c r="M35" s="153">
        <v>1227.44</v>
      </c>
      <c r="N35" s="154"/>
      <c r="O35" s="72"/>
      <c r="P35" s="72"/>
      <c r="Q35" s="154">
        <v>87.48</v>
      </c>
      <c r="R35" s="154">
        <v>87.48</v>
      </c>
      <c r="S35" s="72"/>
      <c r="T35" s="72"/>
      <c r="U35" s="72"/>
      <c r="V35" s="156">
        <v>81.17</v>
      </c>
      <c r="W35" s="72"/>
      <c r="X35" s="72"/>
      <c r="Y35" s="72"/>
      <c r="Z35" s="72"/>
      <c r="AA35" s="72"/>
      <c r="AB35" s="162">
        <f>SUM(S35:AA35)</f>
        <v>81.17</v>
      </c>
      <c r="AC35" s="162">
        <f>(M35+Q35+V35)*30%</f>
        <v>418.82700000000006</v>
      </c>
      <c r="AD35" s="162">
        <f>M35+Q35+V35+AC35</f>
        <v>1814.9170000000001</v>
      </c>
    </row>
    <row r="36" spans="1:30" s="128" customFormat="1" ht="12.75" customHeight="1" x14ac:dyDescent="0.2">
      <c r="A36" s="238"/>
      <c r="B36" s="240"/>
      <c r="C36" s="238"/>
      <c r="D36" s="238"/>
      <c r="E36" s="236"/>
      <c r="F36" s="236"/>
      <c r="G36" s="283"/>
      <c r="H36" s="101" t="s">
        <v>146</v>
      </c>
      <c r="I36" s="126">
        <v>11047</v>
      </c>
      <c r="J36" s="71"/>
      <c r="K36" s="155">
        <v>3</v>
      </c>
      <c r="L36" s="71"/>
      <c r="M36" s="153"/>
      <c r="N36" s="154">
        <v>1841.17</v>
      </c>
      <c r="O36" s="72"/>
      <c r="P36" s="72"/>
      <c r="Q36" s="154">
        <v>131.22</v>
      </c>
      <c r="R36" s="154">
        <v>131.22</v>
      </c>
      <c r="S36" s="72"/>
      <c r="T36" s="72"/>
      <c r="U36" s="72"/>
      <c r="V36" s="156">
        <v>121.75</v>
      </c>
      <c r="W36" s="72"/>
      <c r="X36" s="72"/>
      <c r="Y36" s="72"/>
      <c r="Z36" s="72"/>
      <c r="AA36" s="72"/>
      <c r="AB36" s="162">
        <f>SUM(S36:AA36)</f>
        <v>121.75</v>
      </c>
      <c r="AC36" s="162">
        <f>(N36+Q36+V36)*30%</f>
        <v>628.24200000000008</v>
      </c>
      <c r="AD36" s="162">
        <f>N36+Q36+V36+AC36</f>
        <v>2722.3820000000005</v>
      </c>
    </row>
    <row r="37" spans="1:30" s="128" customFormat="1" ht="12.75" customHeight="1" x14ac:dyDescent="0.2">
      <c r="A37" s="238"/>
      <c r="B37" s="240"/>
      <c r="C37" s="238"/>
      <c r="D37" s="238"/>
      <c r="E37" s="236"/>
      <c r="F37" s="236"/>
      <c r="G37" s="283"/>
      <c r="H37" s="101"/>
      <c r="I37" s="126"/>
      <c r="J37" s="71"/>
      <c r="K37" s="71"/>
      <c r="L37" s="71"/>
      <c r="M37" s="153"/>
      <c r="N37" s="154"/>
      <c r="O37" s="72"/>
      <c r="P37" s="72"/>
      <c r="Q37" s="154"/>
      <c r="R37" s="154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</row>
    <row r="38" spans="1:30" s="128" customFormat="1" ht="12.75" customHeight="1" x14ac:dyDescent="0.2">
      <c r="A38" s="238"/>
      <c r="B38" s="240"/>
      <c r="C38" s="238"/>
      <c r="D38" s="238"/>
      <c r="E38" s="236"/>
      <c r="F38" s="236"/>
      <c r="G38" s="283"/>
      <c r="H38" s="101"/>
      <c r="I38" s="126"/>
      <c r="J38" s="71"/>
      <c r="K38" s="71"/>
      <c r="L38" s="71"/>
      <c r="M38" s="153"/>
      <c r="N38" s="154"/>
      <c r="O38" s="72"/>
      <c r="P38" s="72"/>
      <c r="Q38" s="154"/>
      <c r="R38" s="154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</row>
    <row r="39" spans="1:30" s="128" customFormat="1" ht="12.75" customHeight="1" x14ac:dyDescent="0.2">
      <c r="A39" s="238"/>
      <c r="B39" s="241"/>
      <c r="C39" s="238"/>
      <c r="D39" s="238"/>
      <c r="E39" s="236"/>
      <c r="F39" s="236"/>
      <c r="G39" s="284"/>
      <c r="H39" s="76" t="s">
        <v>45</v>
      </c>
      <c r="I39" s="84"/>
      <c r="J39" s="85">
        <v>6</v>
      </c>
      <c r="K39" s="85">
        <v>3</v>
      </c>
      <c r="L39" s="85"/>
      <c r="M39" s="85">
        <f>SUM(M33:M38)</f>
        <v>3682.32</v>
      </c>
      <c r="N39" s="86">
        <f>SUM(N33:N38)</f>
        <v>1841.17</v>
      </c>
      <c r="O39" s="86"/>
      <c r="P39" s="86"/>
      <c r="Q39" s="86">
        <f>SUM(Q33:Q38)</f>
        <v>393.65999999999997</v>
      </c>
      <c r="R39" s="86">
        <f>SUM(R33:R38)</f>
        <v>393.65999999999997</v>
      </c>
      <c r="S39" s="86"/>
      <c r="T39" s="86"/>
      <c r="U39" s="86"/>
      <c r="V39" s="86">
        <f>SUM(V33:V38)</f>
        <v>365.26</v>
      </c>
      <c r="W39" s="86"/>
      <c r="X39" s="86"/>
      <c r="Y39" s="86"/>
      <c r="Z39" s="86"/>
      <c r="AA39" s="86"/>
      <c r="AB39" s="86">
        <f>SUM(AB33:AB38)</f>
        <v>365.26</v>
      </c>
      <c r="AC39" s="79">
        <f>SUM(AC33:AC38)</f>
        <v>1884.7230000000004</v>
      </c>
      <c r="AD39" s="79">
        <f>SUM(AD33:AD38)</f>
        <v>8167.1330000000007</v>
      </c>
    </row>
    <row r="40" spans="1:30" ht="12.75" customHeight="1" x14ac:dyDescent="0.2">
      <c r="A40" s="238">
        <v>5</v>
      </c>
      <c r="B40" s="279" t="s">
        <v>38</v>
      </c>
      <c r="C40" s="265" t="s">
        <v>28</v>
      </c>
      <c r="D40" s="238" t="s">
        <v>39</v>
      </c>
      <c r="E40" s="238">
        <v>43</v>
      </c>
      <c r="F40" s="238" t="s">
        <v>40</v>
      </c>
      <c r="G40" s="236" t="s">
        <v>208</v>
      </c>
      <c r="H40" s="132" t="s">
        <v>132</v>
      </c>
      <c r="I40" s="70">
        <v>11047</v>
      </c>
      <c r="J40" s="63"/>
      <c r="K40" s="63">
        <v>2</v>
      </c>
      <c r="L40" s="63"/>
      <c r="M40" s="63"/>
      <c r="N40" s="55">
        <v>1227.44</v>
      </c>
      <c r="O40" s="63"/>
      <c r="P40" s="55"/>
      <c r="Q40" s="63">
        <v>109.72</v>
      </c>
      <c r="R40" s="55">
        <v>109.72</v>
      </c>
      <c r="S40" s="63">
        <v>357.14</v>
      </c>
      <c r="T40" s="63"/>
      <c r="U40" s="63"/>
      <c r="V40" s="58">
        <v>40.590000000000003</v>
      </c>
      <c r="W40" s="58"/>
      <c r="X40" s="62"/>
      <c r="Y40" s="55">
        <v>2025</v>
      </c>
      <c r="Z40" s="55"/>
      <c r="AA40" s="55">
        <v>730.5</v>
      </c>
      <c r="AB40" s="55">
        <f t="shared" ref="AB40:AB51" si="1">SUM(S40:AA40)</f>
        <v>3153.23</v>
      </c>
      <c r="AC40" s="162">
        <f>(N40+Q40+S40+V40+AA40+Y40)*30%</f>
        <v>1347.117</v>
      </c>
      <c r="AD40" s="162">
        <f>N40+Q40+S40+V40+Y40+AA40+AC40</f>
        <v>5837.5070000000005</v>
      </c>
    </row>
    <row r="41" spans="1:30" ht="12.75" customHeight="1" x14ac:dyDescent="0.2">
      <c r="A41" s="238"/>
      <c r="B41" s="281"/>
      <c r="C41" s="266"/>
      <c r="D41" s="238"/>
      <c r="E41" s="238"/>
      <c r="F41" s="238"/>
      <c r="G41" s="236"/>
      <c r="H41" s="186" t="s">
        <v>195</v>
      </c>
      <c r="I41" s="183">
        <v>11047</v>
      </c>
      <c r="J41" s="63"/>
      <c r="K41" s="63"/>
      <c r="L41" s="63">
        <v>2</v>
      </c>
      <c r="M41" s="63"/>
      <c r="N41" s="55"/>
      <c r="O41" s="63">
        <v>1227.44</v>
      </c>
      <c r="P41" s="55"/>
      <c r="Q41" s="63">
        <v>109.72</v>
      </c>
      <c r="R41" s="55">
        <v>109.72</v>
      </c>
      <c r="S41" s="63"/>
      <c r="T41" s="63"/>
      <c r="U41" s="63"/>
      <c r="V41" s="58">
        <v>40.590000000000003</v>
      </c>
      <c r="W41" s="58"/>
      <c r="X41" s="62"/>
      <c r="Y41" s="55"/>
      <c r="Z41" s="55"/>
      <c r="AA41" s="55"/>
      <c r="AB41" s="55">
        <f t="shared" si="1"/>
        <v>40.590000000000003</v>
      </c>
      <c r="AC41" s="162">
        <f>(O41+Q41+V41)*30%</f>
        <v>413.32499999999999</v>
      </c>
      <c r="AD41" s="162">
        <f>O41+Q41+V41+AC41</f>
        <v>1791.075</v>
      </c>
    </row>
    <row r="42" spans="1:30" ht="12.75" customHeight="1" x14ac:dyDescent="0.2">
      <c r="A42" s="238"/>
      <c r="B42" s="281"/>
      <c r="C42" s="266"/>
      <c r="D42" s="238"/>
      <c r="E42" s="238"/>
      <c r="F42" s="238"/>
      <c r="G42" s="236"/>
      <c r="H42" s="186" t="s">
        <v>196</v>
      </c>
      <c r="I42" s="183">
        <v>11047</v>
      </c>
      <c r="J42" s="63"/>
      <c r="K42" s="63"/>
      <c r="L42" s="63">
        <v>2</v>
      </c>
      <c r="M42" s="63"/>
      <c r="N42" s="55"/>
      <c r="O42" s="63">
        <v>1227.44</v>
      </c>
      <c r="P42" s="55"/>
      <c r="Q42" s="63">
        <v>109.72</v>
      </c>
      <c r="R42" s="55">
        <v>109.72</v>
      </c>
      <c r="S42" s="63"/>
      <c r="T42" s="63"/>
      <c r="U42" s="63"/>
      <c r="V42" s="58">
        <v>40.590000000000003</v>
      </c>
      <c r="W42" s="58"/>
      <c r="X42" s="62"/>
      <c r="Y42" s="55"/>
      <c r="Z42" s="55"/>
      <c r="AA42" s="55"/>
      <c r="AB42" s="55">
        <f t="shared" si="1"/>
        <v>40.590000000000003</v>
      </c>
      <c r="AC42" s="162">
        <f>(O42+Q42+V42)*30%</f>
        <v>413.32499999999999</v>
      </c>
      <c r="AD42" s="162">
        <f>O42+Q42+V42+AC42</f>
        <v>1791.075</v>
      </c>
    </row>
    <row r="43" spans="1:30" s="182" customFormat="1" ht="12.75" customHeight="1" x14ac:dyDescent="0.2">
      <c r="A43" s="238"/>
      <c r="B43" s="281"/>
      <c r="C43" s="266"/>
      <c r="D43" s="238"/>
      <c r="E43" s="238"/>
      <c r="F43" s="238"/>
      <c r="G43" s="236"/>
      <c r="H43" s="186" t="s">
        <v>197</v>
      </c>
      <c r="I43" s="178">
        <v>11047</v>
      </c>
      <c r="J43" s="177"/>
      <c r="K43" s="177">
        <v>1</v>
      </c>
      <c r="L43" s="177"/>
      <c r="M43" s="177"/>
      <c r="N43" s="55">
        <v>613.72</v>
      </c>
      <c r="O43" s="177"/>
      <c r="P43" s="55"/>
      <c r="Q43" s="177">
        <v>54.86</v>
      </c>
      <c r="R43" s="55">
        <v>54.86</v>
      </c>
      <c r="S43" s="177"/>
      <c r="T43" s="177"/>
      <c r="U43" s="177"/>
      <c r="V43" s="58">
        <v>20.29</v>
      </c>
      <c r="W43" s="58"/>
      <c r="X43" s="62"/>
      <c r="Y43" s="55"/>
      <c r="Z43" s="55"/>
      <c r="AA43" s="55"/>
      <c r="AB43" s="55">
        <f t="shared" si="1"/>
        <v>20.29</v>
      </c>
      <c r="AC43" s="179">
        <f>(N43+Q43+V43)*30%</f>
        <v>206.661</v>
      </c>
      <c r="AD43" s="179">
        <f>N43+Q43+V43+AC43</f>
        <v>895.53099999999995</v>
      </c>
    </row>
    <row r="44" spans="1:30" s="182" customFormat="1" ht="12.75" customHeight="1" x14ac:dyDescent="0.2">
      <c r="A44" s="238"/>
      <c r="B44" s="281"/>
      <c r="C44" s="266"/>
      <c r="D44" s="238"/>
      <c r="E44" s="238"/>
      <c r="F44" s="238"/>
      <c r="G44" s="236"/>
      <c r="H44" s="186" t="s">
        <v>198</v>
      </c>
      <c r="I44" s="178">
        <v>11047</v>
      </c>
      <c r="J44" s="177"/>
      <c r="K44" s="177"/>
      <c r="L44" s="177">
        <v>1</v>
      </c>
      <c r="M44" s="177"/>
      <c r="N44" s="55"/>
      <c r="O44" s="177">
        <v>613.72</v>
      </c>
      <c r="P44" s="55"/>
      <c r="Q44" s="177">
        <v>54.86</v>
      </c>
      <c r="R44" s="55">
        <v>54.86</v>
      </c>
      <c r="S44" s="177"/>
      <c r="T44" s="177"/>
      <c r="U44" s="177"/>
      <c r="V44" s="58">
        <v>20.29</v>
      </c>
      <c r="W44" s="58"/>
      <c r="X44" s="62"/>
      <c r="Y44" s="55"/>
      <c r="Z44" s="55"/>
      <c r="AA44" s="55"/>
      <c r="AB44" s="55">
        <f t="shared" si="1"/>
        <v>20.29</v>
      </c>
      <c r="AC44" s="179">
        <f t="shared" ref="AC44:AC49" si="2">(O44+Q44+V44)*30%</f>
        <v>206.661</v>
      </c>
      <c r="AD44" s="179">
        <f t="shared" ref="AD44:AD49" si="3">O44+Q44+V44+AC44</f>
        <v>895.53099999999995</v>
      </c>
    </row>
    <row r="45" spans="1:30" s="182" customFormat="1" ht="12.75" customHeight="1" x14ac:dyDescent="0.2">
      <c r="A45" s="238"/>
      <c r="B45" s="281"/>
      <c r="C45" s="266"/>
      <c r="D45" s="238"/>
      <c r="E45" s="238"/>
      <c r="F45" s="238"/>
      <c r="G45" s="236"/>
      <c r="H45" s="186" t="s">
        <v>199</v>
      </c>
      <c r="I45" s="178">
        <v>11047</v>
      </c>
      <c r="J45" s="177"/>
      <c r="K45" s="177"/>
      <c r="L45" s="177">
        <v>1</v>
      </c>
      <c r="M45" s="177"/>
      <c r="N45" s="55"/>
      <c r="O45" s="177">
        <v>613.72</v>
      </c>
      <c r="P45" s="55"/>
      <c r="Q45" s="177">
        <v>54.86</v>
      </c>
      <c r="R45" s="55">
        <v>54.86</v>
      </c>
      <c r="S45" s="177"/>
      <c r="T45" s="177"/>
      <c r="U45" s="177"/>
      <c r="V45" s="58">
        <v>20.29</v>
      </c>
      <c r="W45" s="58"/>
      <c r="X45" s="62"/>
      <c r="Y45" s="55"/>
      <c r="Z45" s="55"/>
      <c r="AA45" s="55"/>
      <c r="AB45" s="55">
        <f t="shared" si="1"/>
        <v>20.29</v>
      </c>
      <c r="AC45" s="179">
        <f t="shared" si="2"/>
        <v>206.661</v>
      </c>
      <c r="AD45" s="179">
        <f t="shared" si="3"/>
        <v>895.53099999999995</v>
      </c>
    </row>
    <row r="46" spans="1:30" s="182" customFormat="1" ht="12.75" customHeight="1" x14ac:dyDescent="0.2">
      <c r="A46" s="238"/>
      <c r="B46" s="281"/>
      <c r="C46" s="266"/>
      <c r="D46" s="238"/>
      <c r="E46" s="238"/>
      <c r="F46" s="238"/>
      <c r="G46" s="236"/>
      <c r="H46" s="186" t="s">
        <v>200</v>
      </c>
      <c r="I46" s="178">
        <v>11047</v>
      </c>
      <c r="J46" s="177"/>
      <c r="K46" s="177"/>
      <c r="L46" s="185" t="s">
        <v>131</v>
      </c>
      <c r="M46" s="177"/>
      <c r="N46" s="55"/>
      <c r="O46" s="177">
        <v>306.86</v>
      </c>
      <c r="P46" s="55"/>
      <c r="Q46" s="177">
        <v>27.43</v>
      </c>
      <c r="R46" s="55">
        <v>27.43</v>
      </c>
      <c r="S46" s="177"/>
      <c r="T46" s="177"/>
      <c r="U46" s="177"/>
      <c r="V46" s="58">
        <v>10.15</v>
      </c>
      <c r="W46" s="58"/>
      <c r="X46" s="62"/>
      <c r="Y46" s="55"/>
      <c r="Z46" s="55"/>
      <c r="AA46" s="55"/>
      <c r="AB46" s="55">
        <f t="shared" si="1"/>
        <v>10.15</v>
      </c>
      <c r="AC46" s="179">
        <f t="shared" si="2"/>
        <v>103.33199999999999</v>
      </c>
      <c r="AD46" s="179">
        <f t="shared" si="3"/>
        <v>447.77199999999999</v>
      </c>
    </row>
    <row r="47" spans="1:30" ht="12.75" customHeight="1" x14ac:dyDescent="0.2">
      <c r="A47" s="238"/>
      <c r="B47" s="281"/>
      <c r="C47" s="266"/>
      <c r="D47" s="238"/>
      <c r="E47" s="238"/>
      <c r="F47" s="238"/>
      <c r="G47" s="236"/>
      <c r="H47" s="186" t="s">
        <v>201</v>
      </c>
      <c r="I47" s="108">
        <v>11047</v>
      </c>
      <c r="J47" s="63"/>
      <c r="K47" s="63"/>
      <c r="L47" s="185" t="s">
        <v>131</v>
      </c>
      <c r="M47" s="63"/>
      <c r="N47" s="55"/>
      <c r="O47" s="63">
        <v>306.86</v>
      </c>
      <c r="P47" s="55"/>
      <c r="Q47" s="63">
        <v>27.43</v>
      </c>
      <c r="R47" s="55">
        <v>27.43</v>
      </c>
      <c r="S47" s="63"/>
      <c r="T47" s="63"/>
      <c r="U47" s="63"/>
      <c r="V47" s="58">
        <v>10.15</v>
      </c>
      <c r="W47" s="58"/>
      <c r="X47" s="62"/>
      <c r="Y47" s="55"/>
      <c r="Z47" s="55"/>
      <c r="AA47" s="55"/>
      <c r="AB47" s="55">
        <f t="shared" si="1"/>
        <v>10.15</v>
      </c>
      <c r="AC47" s="162">
        <f t="shared" si="2"/>
        <v>103.33199999999999</v>
      </c>
      <c r="AD47" s="162">
        <f t="shared" si="3"/>
        <v>447.77199999999999</v>
      </c>
    </row>
    <row r="48" spans="1:30" ht="12.75" customHeight="1" x14ac:dyDescent="0.2">
      <c r="A48" s="238"/>
      <c r="B48" s="281"/>
      <c r="C48" s="266"/>
      <c r="D48" s="238"/>
      <c r="E48" s="238"/>
      <c r="F48" s="238"/>
      <c r="G48" s="236"/>
      <c r="H48" s="186" t="s">
        <v>202</v>
      </c>
      <c r="I48" s="108">
        <v>11047</v>
      </c>
      <c r="J48" s="63"/>
      <c r="K48" s="63"/>
      <c r="L48" s="185" t="s">
        <v>131</v>
      </c>
      <c r="M48" s="63"/>
      <c r="N48" s="55"/>
      <c r="O48" s="63">
        <v>306.86</v>
      </c>
      <c r="P48" s="55"/>
      <c r="Q48" s="63">
        <v>27.43</v>
      </c>
      <c r="R48" s="55">
        <v>27.43</v>
      </c>
      <c r="S48" s="63"/>
      <c r="T48" s="63"/>
      <c r="U48" s="63"/>
      <c r="V48" s="58">
        <v>10.15</v>
      </c>
      <c r="W48" s="58"/>
      <c r="X48" s="62"/>
      <c r="Y48" s="55"/>
      <c r="Z48" s="55"/>
      <c r="AA48" s="55"/>
      <c r="AB48" s="55">
        <f t="shared" si="1"/>
        <v>10.15</v>
      </c>
      <c r="AC48" s="162">
        <f t="shared" si="2"/>
        <v>103.33199999999999</v>
      </c>
      <c r="AD48" s="162">
        <f t="shared" si="3"/>
        <v>447.77199999999999</v>
      </c>
    </row>
    <row r="49" spans="1:30" ht="12.75" customHeight="1" x14ac:dyDescent="0.2">
      <c r="A49" s="238"/>
      <c r="B49" s="281"/>
      <c r="C49" s="266"/>
      <c r="D49" s="238"/>
      <c r="E49" s="238"/>
      <c r="F49" s="238"/>
      <c r="G49" s="236"/>
      <c r="H49" s="186" t="s">
        <v>203</v>
      </c>
      <c r="I49" s="108">
        <v>11047</v>
      </c>
      <c r="J49" s="63"/>
      <c r="K49" s="63"/>
      <c r="L49" s="185" t="s">
        <v>131</v>
      </c>
      <c r="M49" s="63"/>
      <c r="N49" s="55"/>
      <c r="O49" s="55">
        <v>306.86</v>
      </c>
      <c r="P49" s="55"/>
      <c r="Q49" s="63">
        <v>27.43</v>
      </c>
      <c r="R49" s="55">
        <v>27.43</v>
      </c>
      <c r="S49" s="63"/>
      <c r="T49" s="63"/>
      <c r="U49" s="63"/>
      <c r="V49" s="58">
        <v>10.15</v>
      </c>
      <c r="W49" s="58"/>
      <c r="X49" s="62"/>
      <c r="Y49" s="55"/>
      <c r="Z49" s="55"/>
      <c r="AA49" s="55"/>
      <c r="AB49" s="55">
        <f t="shared" si="1"/>
        <v>10.15</v>
      </c>
      <c r="AC49" s="162">
        <f t="shared" si="2"/>
        <v>103.33199999999999</v>
      </c>
      <c r="AD49" s="162">
        <f t="shared" si="3"/>
        <v>447.77199999999999</v>
      </c>
    </row>
    <row r="50" spans="1:30" ht="12.75" customHeight="1" x14ac:dyDescent="0.2">
      <c r="A50" s="238"/>
      <c r="B50" s="281"/>
      <c r="C50" s="266"/>
      <c r="D50" s="238"/>
      <c r="E50" s="238"/>
      <c r="F50" s="238"/>
      <c r="G50" s="236"/>
      <c r="H50" s="186" t="s">
        <v>204</v>
      </c>
      <c r="I50" s="108">
        <v>11047</v>
      </c>
      <c r="J50" s="63">
        <v>1</v>
      </c>
      <c r="K50" s="63"/>
      <c r="L50" s="63"/>
      <c r="M50" s="63">
        <v>613.72</v>
      </c>
      <c r="N50" s="55"/>
      <c r="O50" s="55"/>
      <c r="P50" s="55"/>
      <c r="Q50" s="63">
        <v>54.86</v>
      </c>
      <c r="R50" s="55">
        <v>54.86</v>
      </c>
      <c r="S50" s="63"/>
      <c r="T50" s="63"/>
      <c r="U50" s="63"/>
      <c r="V50" s="58">
        <v>20.29</v>
      </c>
      <c r="W50" s="58"/>
      <c r="X50" s="62"/>
      <c r="Y50" s="55"/>
      <c r="Z50" s="55"/>
      <c r="AA50" s="55"/>
      <c r="AB50" s="55">
        <f t="shared" si="1"/>
        <v>20.29</v>
      </c>
      <c r="AC50" s="162">
        <f>(M50+Q50+V50)*30%</f>
        <v>206.661</v>
      </c>
      <c r="AD50" s="162">
        <f>M50+Q50+V50+AC50</f>
        <v>895.53099999999995</v>
      </c>
    </row>
    <row r="51" spans="1:30" ht="12.75" customHeight="1" x14ac:dyDescent="0.2">
      <c r="A51" s="238"/>
      <c r="B51" s="281"/>
      <c r="C51" s="266"/>
      <c r="D51" s="238"/>
      <c r="E51" s="238"/>
      <c r="F51" s="238"/>
      <c r="G51" s="236"/>
      <c r="H51" s="186" t="s">
        <v>205</v>
      </c>
      <c r="I51" s="108">
        <v>11047</v>
      </c>
      <c r="J51" s="63"/>
      <c r="K51" s="63">
        <v>1</v>
      </c>
      <c r="L51" s="63"/>
      <c r="M51" s="63"/>
      <c r="N51" s="55">
        <v>613.72</v>
      </c>
      <c r="O51" s="55"/>
      <c r="P51" s="55"/>
      <c r="Q51" s="63">
        <v>54.86</v>
      </c>
      <c r="R51" s="55">
        <v>54.86</v>
      </c>
      <c r="S51" s="63"/>
      <c r="T51" s="63"/>
      <c r="U51" s="63"/>
      <c r="V51" s="58">
        <v>20.29</v>
      </c>
      <c r="W51" s="62"/>
      <c r="X51" s="62"/>
      <c r="Y51" s="55"/>
      <c r="Z51" s="55"/>
      <c r="AA51" s="55"/>
      <c r="AB51" s="55">
        <f t="shared" si="1"/>
        <v>20.29</v>
      </c>
      <c r="AC51" s="162">
        <f>(N51+Q51+V51)*30%</f>
        <v>206.661</v>
      </c>
      <c r="AD51" s="162">
        <f>N51+Q51+V51+AC51</f>
        <v>895.53099999999995</v>
      </c>
    </row>
    <row r="52" spans="1:30" s="134" customFormat="1" ht="12.75" customHeight="1" x14ac:dyDescent="0.2">
      <c r="A52" s="238"/>
      <c r="B52" s="281"/>
      <c r="C52" s="266"/>
      <c r="D52" s="238"/>
      <c r="E52" s="238"/>
      <c r="F52" s="238"/>
      <c r="G52" s="236"/>
      <c r="H52" s="186" t="s">
        <v>206</v>
      </c>
      <c r="I52" s="129">
        <v>11047</v>
      </c>
      <c r="J52" s="130"/>
      <c r="K52" s="130"/>
      <c r="L52" s="130">
        <v>1</v>
      </c>
      <c r="M52" s="130"/>
      <c r="N52" s="55"/>
      <c r="O52" s="55">
        <v>613.72</v>
      </c>
      <c r="P52" s="55"/>
      <c r="Q52" s="130">
        <v>54.86</v>
      </c>
      <c r="R52" s="55">
        <v>54.86</v>
      </c>
      <c r="S52" s="130"/>
      <c r="T52" s="130"/>
      <c r="U52" s="130"/>
      <c r="V52" s="58"/>
      <c r="W52" s="62"/>
      <c r="X52" s="62"/>
      <c r="Y52" s="55"/>
      <c r="Z52" s="55"/>
      <c r="AA52" s="55"/>
      <c r="AB52" s="164"/>
      <c r="AC52" s="162">
        <f>(O52+Q52)*30%</f>
        <v>200.57400000000001</v>
      </c>
      <c r="AD52" s="162">
        <f>O52+Q52+AC52</f>
        <v>869.154</v>
      </c>
    </row>
    <row r="53" spans="1:30" ht="12.75" customHeight="1" x14ac:dyDescent="0.2">
      <c r="A53" s="238"/>
      <c r="B53" s="281"/>
      <c r="C53" s="266"/>
      <c r="D53" s="238"/>
      <c r="E53" s="238"/>
      <c r="F53" s="238"/>
      <c r="G53" s="236"/>
      <c r="H53" s="186" t="s">
        <v>207</v>
      </c>
      <c r="I53" s="108">
        <v>11047</v>
      </c>
      <c r="J53" s="63"/>
      <c r="K53" s="63"/>
      <c r="L53" s="63">
        <v>2</v>
      </c>
      <c r="M53" s="63"/>
      <c r="N53" s="55"/>
      <c r="O53" s="55">
        <v>1227.44</v>
      </c>
      <c r="P53" s="55"/>
      <c r="Q53" s="63">
        <v>109.72</v>
      </c>
      <c r="R53" s="55">
        <v>109.72</v>
      </c>
      <c r="S53" s="63"/>
      <c r="T53" s="63"/>
      <c r="U53" s="63"/>
      <c r="V53" s="58"/>
      <c r="W53" s="62"/>
      <c r="X53" s="62"/>
      <c r="Y53" s="55"/>
      <c r="Z53" s="55"/>
      <c r="AA53" s="55"/>
      <c r="AB53" s="164"/>
      <c r="AC53" s="162">
        <f>(O53+Q53)*30%</f>
        <v>401.14800000000002</v>
      </c>
      <c r="AD53" s="162">
        <f>O53+Q53+AC53</f>
        <v>1738.308</v>
      </c>
    </row>
    <row r="54" spans="1:30" ht="12.75" customHeight="1" x14ac:dyDescent="0.2">
      <c r="A54" s="238"/>
      <c r="B54" s="281"/>
      <c r="C54" s="267"/>
      <c r="D54" s="238"/>
      <c r="E54" s="238"/>
      <c r="F54" s="238"/>
      <c r="G54" s="236"/>
      <c r="H54" s="76" t="s">
        <v>45</v>
      </c>
      <c r="I54" s="81"/>
      <c r="J54" s="78">
        <v>1</v>
      </c>
      <c r="K54" s="78">
        <v>4</v>
      </c>
      <c r="L54" s="78">
        <v>11</v>
      </c>
      <c r="M54" s="78">
        <f>SUM(M40:M53)</f>
        <v>613.72</v>
      </c>
      <c r="N54" s="79">
        <f>SUM(N40:N53)</f>
        <v>2454.88</v>
      </c>
      <c r="O54" s="79">
        <f>SUM(O40:O53)</f>
        <v>6750.92</v>
      </c>
      <c r="P54" s="79"/>
      <c r="Q54" s="79">
        <f>SUM(Q40:Q53)</f>
        <v>877.75999999999988</v>
      </c>
      <c r="R54" s="79">
        <f>SUM(R40:R53)</f>
        <v>877.75999999999988</v>
      </c>
      <c r="S54" s="79">
        <f>SUM(S40:S53)</f>
        <v>357.14</v>
      </c>
      <c r="T54" s="79"/>
      <c r="U54" s="79"/>
      <c r="V54" s="79">
        <f>SUM(V40:V53)</f>
        <v>263.82</v>
      </c>
      <c r="W54" s="79"/>
      <c r="X54" s="79"/>
      <c r="Y54" s="79">
        <f>SUM(Y40:Y53)</f>
        <v>2025</v>
      </c>
      <c r="Z54" s="79"/>
      <c r="AA54" s="79">
        <f>SUM(AA40:AA53)</f>
        <v>730.5</v>
      </c>
      <c r="AB54" s="79">
        <f>SUM(AB40:AB53)</f>
        <v>3376.4600000000005</v>
      </c>
      <c r="AC54" s="79">
        <f>SUM(AC40:AC53)</f>
        <v>4222.1219999999994</v>
      </c>
      <c r="AD54" s="79">
        <f>SUM(AD40:AD53)</f>
        <v>18295.862000000001</v>
      </c>
    </row>
    <row r="55" spans="1:30" s="125" customFormat="1" ht="12.75" customHeight="1" x14ac:dyDescent="0.2">
      <c r="A55" s="238">
        <v>6</v>
      </c>
      <c r="B55" s="239" t="s">
        <v>46</v>
      </c>
      <c r="C55" s="238" t="s">
        <v>52</v>
      </c>
      <c r="D55" s="238" t="s">
        <v>98</v>
      </c>
      <c r="E55" s="236">
        <v>16</v>
      </c>
      <c r="F55" s="236" t="s">
        <v>31</v>
      </c>
      <c r="G55" s="237" t="s">
        <v>219</v>
      </c>
      <c r="H55" s="132" t="s">
        <v>133</v>
      </c>
      <c r="I55" s="124">
        <v>11047</v>
      </c>
      <c r="J55" s="129">
        <v>3</v>
      </c>
      <c r="K55" s="129"/>
      <c r="L55" s="129"/>
      <c r="M55" s="153">
        <v>1841.17</v>
      </c>
      <c r="N55" s="72"/>
      <c r="O55" s="72"/>
      <c r="P55" s="72"/>
      <c r="Q55" s="154">
        <v>153.21</v>
      </c>
      <c r="R55" s="154">
        <v>153.21</v>
      </c>
      <c r="S55" s="207">
        <v>1000</v>
      </c>
      <c r="T55" s="72"/>
      <c r="U55" s="72"/>
      <c r="V55" s="72"/>
      <c r="W55" s="161">
        <v>1000</v>
      </c>
      <c r="X55" s="161">
        <v>1826.3</v>
      </c>
      <c r="Y55" s="161">
        <v>1350</v>
      </c>
      <c r="Z55" s="72"/>
      <c r="AA55" s="72"/>
      <c r="AB55" s="162">
        <f>SUM(S55:AA55)</f>
        <v>5176.3</v>
      </c>
      <c r="AC55" s="162">
        <f>(M55+Q55+S55+W55+X55+Y55)*30%</f>
        <v>2151.2040000000002</v>
      </c>
      <c r="AD55" s="162">
        <f>M55+Q55+S55+W55+X55+Y55+AC55</f>
        <v>9321.884</v>
      </c>
    </row>
    <row r="56" spans="1:30" s="125" customFormat="1" ht="12.75" customHeight="1" x14ac:dyDescent="0.2">
      <c r="A56" s="238"/>
      <c r="B56" s="240"/>
      <c r="C56" s="238"/>
      <c r="D56" s="238"/>
      <c r="E56" s="236"/>
      <c r="F56" s="236"/>
      <c r="G56" s="236"/>
      <c r="H56" s="132" t="s">
        <v>134</v>
      </c>
      <c r="I56" s="124">
        <v>11047</v>
      </c>
      <c r="J56" s="129">
        <v>3</v>
      </c>
      <c r="K56" s="129"/>
      <c r="L56" s="129"/>
      <c r="M56" s="153">
        <v>1841.17</v>
      </c>
      <c r="N56" s="72"/>
      <c r="O56" s="72"/>
      <c r="P56" s="72"/>
      <c r="Q56" s="154">
        <v>153.21</v>
      </c>
      <c r="R56" s="154">
        <v>153.21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162">
        <f>(M56+Q56)*30%</f>
        <v>598.31399999999996</v>
      </c>
      <c r="AD56" s="162">
        <f>M56+Q56+AC56</f>
        <v>2592.694</v>
      </c>
    </row>
    <row r="57" spans="1:30" s="125" customFormat="1" ht="12.75" customHeight="1" x14ac:dyDescent="0.2">
      <c r="A57" s="238"/>
      <c r="B57" s="240"/>
      <c r="C57" s="238"/>
      <c r="D57" s="238"/>
      <c r="E57" s="236"/>
      <c r="F57" s="236"/>
      <c r="G57" s="236"/>
      <c r="H57" s="132" t="s">
        <v>135</v>
      </c>
      <c r="I57" s="124">
        <v>11047</v>
      </c>
      <c r="J57" s="129">
        <v>3</v>
      </c>
      <c r="K57" s="129"/>
      <c r="L57" s="129"/>
      <c r="M57" s="153">
        <v>1841.17</v>
      </c>
      <c r="N57" s="72"/>
      <c r="O57" s="72"/>
      <c r="P57" s="72"/>
      <c r="Q57" s="154">
        <v>153.21</v>
      </c>
      <c r="R57" s="154">
        <v>153.21</v>
      </c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162">
        <f>(M57+Q57)*30%</f>
        <v>598.31399999999996</v>
      </c>
      <c r="AD57" s="162">
        <f>M57+Q57+AC57</f>
        <v>2592.694</v>
      </c>
    </row>
    <row r="58" spans="1:30" s="125" customFormat="1" ht="12.75" customHeight="1" x14ac:dyDescent="0.2">
      <c r="A58" s="238"/>
      <c r="B58" s="240"/>
      <c r="C58" s="238"/>
      <c r="D58" s="238"/>
      <c r="E58" s="236"/>
      <c r="F58" s="236"/>
      <c r="G58" s="236"/>
      <c r="H58" s="132" t="s">
        <v>136</v>
      </c>
      <c r="I58" s="124">
        <v>11047</v>
      </c>
      <c r="J58" s="129"/>
      <c r="K58" s="129">
        <v>3</v>
      </c>
      <c r="L58" s="129"/>
      <c r="M58" s="71"/>
      <c r="N58" s="154">
        <v>1841.17</v>
      </c>
      <c r="O58" s="72"/>
      <c r="P58" s="72"/>
      <c r="Q58" s="154">
        <v>153.21</v>
      </c>
      <c r="R58" s="154">
        <v>153.21</v>
      </c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162">
        <f>(N58+Q58)*30%</f>
        <v>598.31399999999996</v>
      </c>
      <c r="AD58" s="162">
        <f>N58+Q58+AC58</f>
        <v>2592.694</v>
      </c>
    </row>
    <row r="59" spans="1:30" s="125" customFormat="1" ht="12.75" customHeight="1" x14ac:dyDescent="0.2">
      <c r="A59" s="238"/>
      <c r="B59" s="240"/>
      <c r="C59" s="238"/>
      <c r="D59" s="238"/>
      <c r="E59" s="236"/>
      <c r="F59" s="236"/>
      <c r="G59" s="236"/>
      <c r="H59" s="132" t="s">
        <v>137</v>
      </c>
      <c r="I59" s="124">
        <v>11047</v>
      </c>
      <c r="J59" s="129"/>
      <c r="K59" s="129">
        <v>3</v>
      </c>
      <c r="L59" s="129"/>
      <c r="M59" s="71"/>
      <c r="N59" s="154">
        <v>1841.17</v>
      </c>
      <c r="O59" s="72"/>
      <c r="P59" s="72"/>
      <c r="Q59" s="154">
        <v>153.21</v>
      </c>
      <c r="R59" s="154">
        <v>153.21</v>
      </c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162">
        <f>(N59+Q59)*30%</f>
        <v>598.31399999999996</v>
      </c>
      <c r="AD59" s="162">
        <f>N59+Q59+AC59</f>
        <v>2592.694</v>
      </c>
    </row>
    <row r="60" spans="1:30" s="125" customFormat="1" ht="12.75" customHeight="1" x14ac:dyDescent="0.2">
      <c r="A60" s="238"/>
      <c r="B60" s="240"/>
      <c r="C60" s="238"/>
      <c r="D60" s="238"/>
      <c r="E60" s="236"/>
      <c r="F60" s="236"/>
      <c r="G60" s="236"/>
      <c r="H60" s="132" t="s">
        <v>138</v>
      </c>
      <c r="I60" s="124">
        <v>11047</v>
      </c>
      <c r="J60" s="129"/>
      <c r="K60" s="129">
        <v>3</v>
      </c>
      <c r="L60" s="129"/>
      <c r="M60" s="71"/>
      <c r="N60" s="154">
        <v>1841.17</v>
      </c>
      <c r="O60" s="72"/>
      <c r="P60" s="72"/>
      <c r="Q60" s="154">
        <v>153.21</v>
      </c>
      <c r="R60" s="154">
        <v>153.21</v>
      </c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162">
        <f>(N60+Q60)*30%</f>
        <v>598.31399999999996</v>
      </c>
      <c r="AD60" s="162">
        <f>N60+Q60+AC60</f>
        <v>2592.694</v>
      </c>
    </row>
    <row r="61" spans="1:30" s="125" customFormat="1" ht="12.75" customHeight="1" x14ac:dyDescent="0.2">
      <c r="A61" s="238"/>
      <c r="B61" s="240"/>
      <c r="C61" s="238"/>
      <c r="D61" s="238"/>
      <c r="E61" s="236"/>
      <c r="F61" s="236"/>
      <c r="G61" s="236"/>
      <c r="H61" s="132" t="s">
        <v>139</v>
      </c>
      <c r="I61" s="124">
        <v>11047</v>
      </c>
      <c r="J61" s="129"/>
      <c r="K61" s="129">
        <v>3</v>
      </c>
      <c r="L61" s="129"/>
      <c r="M61" s="71"/>
      <c r="N61" s="154">
        <v>1841.17</v>
      </c>
      <c r="O61" s="72"/>
      <c r="P61" s="72"/>
      <c r="Q61" s="154">
        <v>153.21</v>
      </c>
      <c r="R61" s="154">
        <v>153.21</v>
      </c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162">
        <f>(N61+Q61)*30%</f>
        <v>598.31399999999996</v>
      </c>
      <c r="AD61" s="162">
        <f>N61+Q62+AC61</f>
        <v>2592.694</v>
      </c>
    </row>
    <row r="62" spans="1:30" s="125" customFormat="1" ht="12.75" customHeight="1" x14ac:dyDescent="0.2">
      <c r="A62" s="238"/>
      <c r="B62" s="240"/>
      <c r="C62" s="238"/>
      <c r="D62" s="238"/>
      <c r="E62" s="236"/>
      <c r="F62" s="236"/>
      <c r="G62" s="236"/>
      <c r="H62" s="132" t="s">
        <v>140</v>
      </c>
      <c r="I62" s="124">
        <v>11047</v>
      </c>
      <c r="J62" s="129"/>
      <c r="K62" s="129">
        <v>3</v>
      </c>
      <c r="L62" s="129"/>
      <c r="M62" s="71"/>
      <c r="N62" s="154">
        <v>1841.17</v>
      </c>
      <c r="O62" s="72"/>
      <c r="P62" s="72"/>
      <c r="Q62" s="154">
        <v>153.21</v>
      </c>
      <c r="R62" s="154">
        <v>153.21</v>
      </c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162">
        <f>(N62+Q62)*30%</f>
        <v>598.31399999999996</v>
      </c>
      <c r="AD62" s="162">
        <f>N62+Q62+AC62</f>
        <v>2592.694</v>
      </c>
    </row>
    <row r="63" spans="1:30" s="125" customFormat="1" ht="12.75" customHeight="1" x14ac:dyDescent="0.2">
      <c r="A63" s="238"/>
      <c r="B63" s="240"/>
      <c r="C63" s="238"/>
      <c r="D63" s="238"/>
      <c r="E63" s="236"/>
      <c r="F63" s="236"/>
      <c r="G63" s="236"/>
      <c r="H63" s="132" t="s">
        <v>141</v>
      </c>
      <c r="I63" s="124">
        <v>11047</v>
      </c>
      <c r="J63" s="129"/>
      <c r="K63" s="129"/>
      <c r="L63" s="129">
        <v>3</v>
      </c>
      <c r="M63" s="71"/>
      <c r="N63" s="154"/>
      <c r="O63" s="154">
        <v>1841.17</v>
      </c>
      <c r="P63" s="72"/>
      <c r="Q63" s="154">
        <v>153.21</v>
      </c>
      <c r="R63" s="154">
        <v>153.21</v>
      </c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162">
        <f>(O63+Q63)*30%</f>
        <v>598.31399999999996</v>
      </c>
      <c r="AD63" s="162">
        <f>O63+Q63+AC63</f>
        <v>2592.694</v>
      </c>
    </row>
    <row r="64" spans="1:30" s="125" customFormat="1" ht="12.75" customHeight="1" x14ac:dyDescent="0.2">
      <c r="A64" s="238"/>
      <c r="B64" s="240"/>
      <c r="C64" s="238"/>
      <c r="D64" s="238"/>
      <c r="E64" s="236"/>
      <c r="F64" s="236"/>
      <c r="G64" s="236"/>
      <c r="H64" s="132" t="s">
        <v>142</v>
      </c>
      <c r="I64" s="124">
        <v>11047</v>
      </c>
      <c r="J64" s="129"/>
      <c r="K64" s="129"/>
      <c r="L64" s="129">
        <v>3</v>
      </c>
      <c r="M64" s="71"/>
      <c r="N64" s="154"/>
      <c r="O64" s="154">
        <v>1841.17</v>
      </c>
      <c r="P64" s="72"/>
      <c r="Q64" s="154">
        <v>153.21</v>
      </c>
      <c r="R64" s="154">
        <v>153.21</v>
      </c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162">
        <f>(O64+Q64)*30%</f>
        <v>598.31399999999996</v>
      </c>
      <c r="AD64" s="162">
        <f>O64+Q64+AC64</f>
        <v>2592.694</v>
      </c>
    </row>
    <row r="65" spans="1:30" s="125" customFormat="1" ht="12.75" customHeight="1" x14ac:dyDescent="0.2">
      <c r="A65" s="238"/>
      <c r="B65" s="241"/>
      <c r="C65" s="238"/>
      <c r="D65" s="238"/>
      <c r="E65" s="236"/>
      <c r="F65" s="236"/>
      <c r="G65" s="236"/>
      <c r="H65" s="76" t="s">
        <v>45</v>
      </c>
      <c r="I65" s="84"/>
      <c r="J65" s="85">
        <v>9</v>
      </c>
      <c r="K65" s="85">
        <v>15</v>
      </c>
      <c r="L65" s="85">
        <v>6</v>
      </c>
      <c r="M65" s="85">
        <f>SUM(M55:M64)</f>
        <v>5523.51</v>
      </c>
      <c r="N65" s="86">
        <f>SUM(N55:N64)</f>
        <v>9205.85</v>
      </c>
      <c r="O65" s="86">
        <f>SUM(O55:O64)</f>
        <v>3682.34</v>
      </c>
      <c r="P65" s="86"/>
      <c r="Q65" s="86">
        <f>SUM(Q55:Q64)</f>
        <v>1532.1000000000001</v>
      </c>
      <c r="R65" s="86">
        <f>SUM(R55:R64)</f>
        <v>1532.1000000000001</v>
      </c>
      <c r="S65" s="86">
        <f>SUM(S55:S64)</f>
        <v>1000</v>
      </c>
      <c r="T65" s="86"/>
      <c r="U65" s="86"/>
      <c r="V65" s="86"/>
      <c r="W65" s="86">
        <f>SUM(W55:W64)</f>
        <v>1000</v>
      </c>
      <c r="X65" s="86">
        <f>SUM(X55:X64)</f>
        <v>1826.3</v>
      </c>
      <c r="Y65" s="86">
        <f>SUM(Y55:Y64)</f>
        <v>1350</v>
      </c>
      <c r="Z65" s="86"/>
      <c r="AA65" s="86"/>
      <c r="AB65" s="86">
        <f>SUM(AB55:AB64)</f>
        <v>5176.3</v>
      </c>
      <c r="AC65" s="79">
        <f>SUM(AC55:AC64)</f>
        <v>7536.0300000000016</v>
      </c>
      <c r="AD65" s="79">
        <f>SUM(AD55:AD64)</f>
        <v>32656.129999999997</v>
      </c>
    </row>
    <row r="66" spans="1:30" ht="12.75" customHeight="1" x14ac:dyDescent="0.2">
      <c r="A66" s="238">
        <v>7</v>
      </c>
      <c r="B66" s="239" t="s">
        <v>116</v>
      </c>
      <c r="C66" s="238" t="s">
        <v>52</v>
      </c>
      <c r="D66" s="238" t="s">
        <v>181</v>
      </c>
      <c r="E66" s="236">
        <v>37</v>
      </c>
      <c r="F66" s="236" t="s">
        <v>29</v>
      </c>
      <c r="G66" s="237" t="s">
        <v>218</v>
      </c>
      <c r="H66" s="186" t="s">
        <v>209</v>
      </c>
      <c r="I66" s="63">
        <v>11047</v>
      </c>
      <c r="J66" s="63"/>
      <c r="K66" s="63">
        <v>6</v>
      </c>
      <c r="L66" s="63"/>
      <c r="M66" s="55"/>
      <c r="N66" s="55">
        <v>3682.33</v>
      </c>
      <c r="O66" s="63"/>
      <c r="P66" s="63"/>
      <c r="Q66" s="63">
        <v>283.68</v>
      </c>
      <c r="R66" s="63">
        <v>283.68</v>
      </c>
      <c r="S66" s="63">
        <v>1000</v>
      </c>
      <c r="T66" s="63"/>
      <c r="U66" s="63"/>
      <c r="V66" s="62">
        <v>365.27</v>
      </c>
      <c r="W66" s="56"/>
      <c r="X66" s="56"/>
      <c r="Y66" s="56"/>
      <c r="Z66" s="56"/>
      <c r="AA66" s="161">
        <v>730.5</v>
      </c>
      <c r="AB66" s="55">
        <f t="shared" ref="AB66:AB71" si="4">SUM(S66:AA66)</f>
        <v>2095.77</v>
      </c>
      <c r="AC66" s="162">
        <f>(N66+Q66+S66+V66+AA66)*30%</f>
        <v>1818.5340000000001</v>
      </c>
      <c r="AD66" s="162">
        <f>N66+Q66+S66+V66+AA66+AC66</f>
        <v>7880.3140000000003</v>
      </c>
    </row>
    <row r="67" spans="1:30" ht="12.75" customHeight="1" x14ac:dyDescent="0.2">
      <c r="A67" s="238"/>
      <c r="B67" s="240"/>
      <c r="C67" s="238"/>
      <c r="D67" s="238"/>
      <c r="E67" s="236"/>
      <c r="F67" s="236"/>
      <c r="G67" s="236"/>
      <c r="H67" s="186" t="s">
        <v>210</v>
      </c>
      <c r="I67" s="109">
        <v>11047</v>
      </c>
      <c r="J67" s="63"/>
      <c r="K67" s="63">
        <v>3</v>
      </c>
      <c r="L67" s="63"/>
      <c r="M67" s="55"/>
      <c r="N67" s="55">
        <v>1841.17</v>
      </c>
      <c r="O67" s="63"/>
      <c r="P67" s="63"/>
      <c r="Q67" s="63">
        <v>141.84</v>
      </c>
      <c r="R67" s="63">
        <v>141.84</v>
      </c>
      <c r="S67" s="63"/>
      <c r="T67" s="63"/>
      <c r="U67" s="63"/>
      <c r="V67" s="62">
        <v>182.63</v>
      </c>
      <c r="W67" s="62"/>
      <c r="X67" s="62"/>
      <c r="Y67" s="55"/>
      <c r="Z67" s="55"/>
      <c r="AA67" s="55"/>
      <c r="AB67" s="55">
        <f t="shared" si="4"/>
        <v>182.63</v>
      </c>
      <c r="AC67" s="162">
        <f>(N67+Q67+V67)*30%</f>
        <v>649.69199999999989</v>
      </c>
      <c r="AD67" s="162">
        <f>N67+Q67+V67+AC67</f>
        <v>2815.3319999999999</v>
      </c>
    </row>
    <row r="68" spans="1:30" ht="12.75" customHeight="1" x14ac:dyDescent="0.2">
      <c r="A68" s="238"/>
      <c r="B68" s="240"/>
      <c r="C68" s="238"/>
      <c r="D68" s="238"/>
      <c r="E68" s="236"/>
      <c r="F68" s="236"/>
      <c r="G68" s="236"/>
      <c r="H68" s="186" t="s">
        <v>211</v>
      </c>
      <c r="I68" s="185">
        <v>11047</v>
      </c>
      <c r="J68" s="63"/>
      <c r="K68" s="63"/>
      <c r="L68" s="63">
        <v>3</v>
      </c>
      <c r="M68" s="55"/>
      <c r="N68" s="55"/>
      <c r="O68" s="63">
        <v>1841.17</v>
      </c>
      <c r="P68" s="63"/>
      <c r="Q68" s="63">
        <v>141.84</v>
      </c>
      <c r="R68" s="63">
        <v>141.84</v>
      </c>
      <c r="S68" s="63"/>
      <c r="T68" s="63"/>
      <c r="U68" s="63"/>
      <c r="V68" s="62">
        <v>182.63</v>
      </c>
      <c r="W68" s="62"/>
      <c r="X68" s="62"/>
      <c r="Y68" s="55"/>
      <c r="Z68" s="55"/>
      <c r="AA68" s="55"/>
      <c r="AB68" s="55">
        <f t="shared" si="4"/>
        <v>182.63</v>
      </c>
      <c r="AC68" s="55">
        <f>(O68+Q68+V68)*30%</f>
        <v>649.69199999999989</v>
      </c>
      <c r="AD68" s="55">
        <f>O68+Q68+V68+AC68</f>
        <v>2815.3319999999999</v>
      </c>
    </row>
    <row r="69" spans="1:30" ht="12.75" customHeight="1" x14ac:dyDescent="0.2">
      <c r="A69" s="238"/>
      <c r="B69" s="240"/>
      <c r="C69" s="238"/>
      <c r="D69" s="238"/>
      <c r="E69" s="236"/>
      <c r="F69" s="236"/>
      <c r="G69" s="236"/>
      <c r="H69" s="186" t="s">
        <v>212</v>
      </c>
      <c r="I69" s="185">
        <v>11047</v>
      </c>
      <c r="J69" s="63"/>
      <c r="K69" s="63">
        <v>3</v>
      </c>
      <c r="L69" s="63"/>
      <c r="M69" s="63"/>
      <c r="N69" s="55">
        <v>1841.17</v>
      </c>
      <c r="O69" s="63"/>
      <c r="P69" s="63"/>
      <c r="Q69" s="63">
        <v>141.84</v>
      </c>
      <c r="R69" s="63">
        <v>141.84</v>
      </c>
      <c r="S69" s="63"/>
      <c r="T69" s="63"/>
      <c r="U69" s="63"/>
      <c r="V69" s="62">
        <v>182.63</v>
      </c>
      <c r="W69" s="62"/>
      <c r="X69" s="62"/>
      <c r="Y69" s="55"/>
      <c r="Z69" s="55"/>
      <c r="AA69" s="55"/>
      <c r="AB69" s="55">
        <f t="shared" si="4"/>
        <v>182.63</v>
      </c>
      <c r="AC69" s="55">
        <f>(N69+Q69+V69)*30%</f>
        <v>649.69199999999989</v>
      </c>
      <c r="AD69" s="55">
        <f>N69+Q69+V69+AC69</f>
        <v>2815.3319999999999</v>
      </c>
    </row>
    <row r="70" spans="1:30" s="174" customFormat="1" ht="12.75" customHeight="1" x14ac:dyDescent="0.2">
      <c r="A70" s="238"/>
      <c r="B70" s="240"/>
      <c r="C70" s="238"/>
      <c r="D70" s="238"/>
      <c r="E70" s="236"/>
      <c r="F70" s="236"/>
      <c r="G70" s="236"/>
      <c r="H70" s="186" t="s">
        <v>213</v>
      </c>
      <c r="I70" s="185">
        <v>11047</v>
      </c>
      <c r="J70" s="171"/>
      <c r="K70" s="171">
        <v>2</v>
      </c>
      <c r="L70" s="171"/>
      <c r="M70" s="171"/>
      <c r="N70" s="55">
        <v>1227.44</v>
      </c>
      <c r="O70" s="171"/>
      <c r="P70" s="171"/>
      <c r="Q70" s="171">
        <v>94.56</v>
      </c>
      <c r="R70" s="171">
        <v>94.56</v>
      </c>
      <c r="S70" s="171"/>
      <c r="T70" s="171"/>
      <c r="U70" s="171"/>
      <c r="V70" s="62">
        <v>121.76</v>
      </c>
      <c r="W70" s="62"/>
      <c r="X70" s="62"/>
      <c r="Y70" s="55"/>
      <c r="Z70" s="55"/>
      <c r="AA70" s="55"/>
      <c r="AB70" s="55">
        <f t="shared" si="4"/>
        <v>121.76</v>
      </c>
      <c r="AC70" s="55">
        <f>(N70+Q70+V70)*30%</f>
        <v>433.12799999999999</v>
      </c>
      <c r="AD70" s="55">
        <f>N70+Q70+V70+AC70</f>
        <v>1876.8879999999999</v>
      </c>
    </row>
    <row r="71" spans="1:30" ht="12.75" customHeight="1" x14ac:dyDescent="0.2">
      <c r="A71" s="238"/>
      <c r="B71" s="240"/>
      <c r="C71" s="238"/>
      <c r="D71" s="238"/>
      <c r="E71" s="236"/>
      <c r="F71" s="236"/>
      <c r="G71" s="236"/>
      <c r="H71" s="186" t="s">
        <v>214</v>
      </c>
      <c r="I71" s="185">
        <v>11047</v>
      </c>
      <c r="J71" s="63"/>
      <c r="K71" s="63"/>
      <c r="L71" s="63">
        <v>3</v>
      </c>
      <c r="M71" s="63"/>
      <c r="N71" s="55"/>
      <c r="O71" s="63">
        <v>1841.17</v>
      </c>
      <c r="P71" s="63"/>
      <c r="Q71" s="63">
        <v>141.84</v>
      </c>
      <c r="R71" s="63">
        <v>141.84</v>
      </c>
      <c r="S71" s="63"/>
      <c r="T71" s="63"/>
      <c r="U71" s="63"/>
      <c r="V71" s="62">
        <v>182.63</v>
      </c>
      <c r="W71" s="62"/>
      <c r="X71" s="62"/>
      <c r="Y71" s="55"/>
      <c r="Z71" s="55"/>
      <c r="AA71" s="55"/>
      <c r="AB71" s="55">
        <f t="shared" si="4"/>
        <v>182.63</v>
      </c>
      <c r="AC71" s="55">
        <f>(O71+Q71+V71)*30%</f>
        <v>649.69199999999989</v>
      </c>
      <c r="AD71" s="55">
        <f>O71+Q71+V71+AC71</f>
        <v>2815.3319999999999</v>
      </c>
    </row>
    <row r="72" spans="1:30" s="187" customFormat="1" ht="12.75" customHeight="1" x14ac:dyDescent="0.2">
      <c r="A72" s="238"/>
      <c r="B72" s="240"/>
      <c r="C72" s="238"/>
      <c r="D72" s="238"/>
      <c r="E72" s="236"/>
      <c r="F72" s="236"/>
      <c r="G72" s="236"/>
      <c r="H72" s="186" t="s">
        <v>215</v>
      </c>
      <c r="I72" s="185">
        <v>11047</v>
      </c>
      <c r="J72" s="185"/>
      <c r="K72" s="185"/>
      <c r="L72" s="185">
        <v>1</v>
      </c>
      <c r="M72" s="185"/>
      <c r="N72" s="55"/>
      <c r="O72" s="185">
        <v>613.72</v>
      </c>
      <c r="P72" s="185"/>
      <c r="Q72" s="185">
        <v>47.28</v>
      </c>
      <c r="R72" s="185">
        <v>47.28</v>
      </c>
      <c r="S72" s="185"/>
      <c r="T72" s="185"/>
      <c r="U72" s="185"/>
      <c r="V72" s="62"/>
      <c r="W72" s="62"/>
      <c r="X72" s="62"/>
      <c r="Y72" s="55"/>
      <c r="Z72" s="55"/>
      <c r="AA72" s="55"/>
      <c r="AB72" s="55"/>
      <c r="AC72" s="55">
        <f>(O72+Q72)*30%</f>
        <v>198.29999999999998</v>
      </c>
      <c r="AD72" s="55">
        <f>O72+Q72+AC72</f>
        <v>859.3</v>
      </c>
    </row>
    <row r="73" spans="1:30" s="187" customFormat="1" ht="12.75" customHeight="1" x14ac:dyDescent="0.2">
      <c r="A73" s="238"/>
      <c r="B73" s="240"/>
      <c r="C73" s="238"/>
      <c r="D73" s="238"/>
      <c r="E73" s="236"/>
      <c r="F73" s="236"/>
      <c r="G73" s="236"/>
      <c r="H73" s="186" t="s">
        <v>216</v>
      </c>
      <c r="I73" s="185">
        <v>11047</v>
      </c>
      <c r="J73" s="185"/>
      <c r="K73" s="185"/>
      <c r="L73" s="185">
        <v>1</v>
      </c>
      <c r="M73" s="185"/>
      <c r="N73" s="55"/>
      <c r="O73" s="185">
        <v>613.72</v>
      </c>
      <c r="P73" s="185"/>
      <c r="Q73" s="185">
        <v>47.28</v>
      </c>
      <c r="R73" s="185">
        <v>47.28</v>
      </c>
      <c r="S73" s="185"/>
      <c r="T73" s="185"/>
      <c r="U73" s="185"/>
      <c r="V73" s="62"/>
      <c r="W73" s="62"/>
      <c r="X73" s="62"/>
      <c r="Y73" s="55"/>
      <c r="Z73" s="55"/>
      <c r="AA73" s="55"/>
      <c r="AB73" s="55"/>
      <c r="AC73" s="55">
        <f>(O73+Q73)*30%</f>
        <v>198.29999999999998</v>
      </c>
      <c r="AD73" s="55">
        <f>O73+Q73+AC73</f>
        <v>859.3</v>
      </c>
    </row>
    <row r="74" spans="1:30" ht="12.75" customHeight="1" x14ac:dyDescent="0.2">
      <c r="A74" s="238"/>
      <c r="B74" s="240"/>
      <c r="C74" s="238"/>
      <c r="D74" s="238"/>
      <c r="E74" s="236"/>
      <c r="F74" s="236"/>
      <c r="G74" s="236"/>
      <c r="H74" s="186" t="s">
        <v>206</v>
      </c>
      <c r="I74" s="185">
        <v>11047</v>
      </c>
      <c r="J74" s="63"/>
      <c r="K74" s="63"/>
      <c r="L74" s="63">
        <v>1</v>
      </c>
      <c r="M74" s="63"/>
      <c r="N74" s="55"/>
      <c r="O74" s="63">
        <v>613.72</v>
      </c>
      <c r="P74" s="63"/>
      <c r="Q74" s="63">
        <v>47.28</v>
      </c>
      <c r="R74" s="63">
        <v>47.28</v>
      </c>
      <c r="S74" s="63"/>
      <c r="T74" s="63"/>
      <c r="U74" s="63"/>
      <c r="V74" s="62"/>
      <c r="W74" s="62"/>
      <c r="X74" s="62"/>
      <c r="Y74" s="55"/>
      <c r="Z74" s="55"/>
      <c r="AA74" s="55"/>
      <c r="AB74" s="55"/>
      <c r="AC74" s="55">
        <f>(O74+Q74)*30%</f>
        <v>198.29999999999998</v>
      </c>
      <c r="AD74" s="55">
        <f>O74+Q74+AC74</f>
        <v>859.3</v>
      </c>
    </row>
    <row r="75" spans="1:30" ht="12.75" customHeight="1" x14ac:dyDescent="0.2">
      <c r="A75" s="238"/>
      <c r="B75" s="240"/>
      <c r="C75" s="238"/>
      <c r="D75" s="238"/>
      <c r="E75" s="236"/>
      <c r="F75" s="236"/>
      <c r="G75" s="236"/>
      <c r="H75" s="186" t="s">
        <v>217</v>
      </c>
      <c r="I75" s="185">
        <v>11047</v>
      </c>
      <c r="J75" s="63"/>
      <c r="K75" s="63">
        <v>4</v>
      </c>
      <c r="L75" s="63"/>
      <c r="M75" s="63"/>
      <c r="N75" s="55">
        <v>2454.89</v>
      </c>
      <c r="O75" s="63"/>
      <c r="P75" s="63"/>
      <c r="Q75" s="63">
        <v>189.12</v>
      </c>
      <c r="R75" s="63">
        <v>189.12</v>
      </c>
      <c r="S75" s="63"/>
      <c r="T75" s="63"/>
      <c r="U75" s="63"/>
      <c r="V75" s="62"/>
      <c r="W75" s="62"/>
      <c r="X75" s="62"/>
      <c r="Y75" s="55"/>
      <c r="Z75" s="55"/>
      <c r="AA75" s="55"/>
      <c r="AB75" s="55"/>
      <c r="AC75" s="55">
        <f>(N75+Q75)*30%</f>
        <v>793.20299999999986</v>
      </c>
      <c r="AD75" s="55">
        <f>N75+Q75+AC75</f>
        <v>3437.2129999999997</v>
      </c>
    </row>
    <row r="76" spans="1:30" ht="12.75" customHeight="1" x14ac:dyDescent="0.2">
      <c r="A76" s="238"/>
      <c r="B76" s="241"/>
      <c r="C76" s="238"/>
      <c r="D76" s="238"/>
      <c r="E76" s="236"/>
      <c r="F76" s="236"/>
      <c r="G76" s="236"/>
      <c r="H76" s="76" t="s">
        <v>45</v>
      </c>
      <c r="I76" s="84"/>
      <c r="J76" s="85"/>
      <c r="K76" s="85">
        <v>18</v>
      </c>
      <c r="L76" s="85">
        <v>9</v>
      </c>
      <c r="M76" s="86"/>
      <c r="N76" s="86">
        <f>SUM(N66:N75)</f>
        <v>11047</v>
      </c>
      <c r="O76" s="86">
        <f>SUM(O66:O75)</f>
        <v>5523.5000000000009</v>
      </c>
      <c r="P76" s="85"/>
      <c r="Q76" s="85">
        <f>SUM(Q66:Q75)</f>
        <v>1276.56</v>
      </c>
      <c r="R76" s="85">
        <f>SUM(R66:R75)</f>
        <v>1276.56</v>
      </c>
      <c r="S76" s="85">
        <f>SUM(S66:S75)</f>
        <v>1000</v>
      </c>
      <c r="T76" s="85"/>
      <c r="U76" s="85"/>
      <c r="V76" s="85">
        <f>SUM(V66:V75)</f>
        <v>1217.5500000000002</v>
      </c>
      <c r="W76" s="86">
        <f>SUM(W66:W75)</f>
        <v>0</v>
      </c>
      <c r="X76" s="85"/>
      <c r="Y76" s="85"/>
      <c r="Z76" s="85"/>
      <c r="AA76" s="86">
        <f>SUM(AA66:AA75)</f>
        <v>730.5</v>
      </c>
      <c r="AB76" s="86">
        <f>SUM(AB66:AB75)</f>
        <v>2948.0500000000006</v>
      </c>
      <c r="AC76" s="79">
        <f>SUM(AC66:AC75)</f>
        <v>6238.5330000000004</v>
      </c>
      <c r="AD76" s="79">
        <f>SUM(AD66:AD75)</f>
        <v>27033.642999999996</v>
      </c>
    </row>
    <row r="77" spans="1:30" ht="12.75" customHeight="1" x14ac:dyDescent="0.2">
      <c r="G77" s="87"/>
      <c r="H77" s="88"/>
      <c r="I77" s="89"/>
      <c r="J77" s="90"/>
      <c r="K77" s="90"/>
      <c r="L77" s="90"/>
      <c r="M77" s="89"/>
    </row>
    <row r="78" spans="1:30" ht="33" customHeight="1" x14ac:dyDescent="0.2">
      <c r="G78" s="93"/>
      <c r="H78" s="94"/>
      <c r="I78" s="95"/>
      <c r="J78" s="220">
        <v>16</v>
      </c>
      <c r="K78" s="220">
        <v>66</v>
      </c>
      <c r="L78" s="220">
        <v>32</v>
      </c>
      <c r="M78" s="219">
        <f>M10+M20+M32+M54+Лист3!M52+M65+M39+M76</f>
        <v>9819.5500000000011</v>
      </c>
      <c r="N78" s="219">
        <f>N10+N20+N32+N54+Лист3!N52+N65+N39+N76</f>
        <v>38050.78</v>
      </c>
      <c r="O78" s="219">
        <f>O10+O20+O32+O54+Лист3!O52+O65+O39+O76</f>
        <v>18411.64</v>
      </c>
      <c r="P78" s="220">
        <f>P10+P20+P32+P54+Лист3!P52+P76</f>
        <v>0</v>
      </c>
      <c r="Q78" s="219">
        <f>Q10+Q20+Q32+Q54+Лист3!Q52+Q65+Q39+Q76</f>
        <v>5337.65</v>
      </c>
      <c r="R78" s="219">
        <f>R10+R20+R32+R54+Лист3!R52+R65+R39+R76</f>
        <v>5337.65</v>
      </c>
      <c r="S78" s="219">
        <f>S10+S20+S32+S39+S54+S65+S76</f>
        <v>2357.14</v>
      </c>
      <c r="T78" s="219">
        <f>T10+T20+T32+T54+Лист3!T52+T76</f>
        <v>110.84</v>
      </c>
      <c r="U78" s="220">
        <f>U10+U20+U32+U54+Лист3!U52+U76</f>
        <v>0</v>
      </c>
      <c r="V78" s="219">
        <f>V10+V20+V32+V54+Лист3!V52+V65+V39+V76</f>
        <v>2394.5500000000002</v>
      </c>
      <c r="W78" s="219">
        <f>W10+W20+W32+W54+Лист3!W52+W65+W39+W76</f>
        <v>1000</v>
      </c>
      <c r="X78" s="219">
        <f>X10+X20+X32+X54+Лист3!X52+X65+X39+X76</f>
        <v>1826.3</v>
      </c>
      <c r="Y78" s="219">
        <f>Y10+Y20+Y32+Y54+Лист3!Y52+Y65+Y76</f>
        <v>4725</v>
      </c>
      <c r="Z78" s="219">
        <f>Z10+Z20+Z32+Z54+Лист3!Z52+Z76</f>
        <v>730.5</v>
      </c>
      <c r="AA78" s="220">
        <f>AA10+AA20+AA32+AA54+Лист3!AA52+AA76</f>
        <v>3287.25</v>
      </c>
      <c r="AB78" s="219">
        <f>AB10+AB20+AB32+AB54+Лист3!AB52+AB65+AB39+AB76</f>
        <v>16431.580000000002</v>
      </c>
      <c r="AC78" s="219">
        <f>(M78+N78+O78+Q78+S78+T78+V78+W78+X78+Z78+AA78+U78+Y78)*30%</f>
        <v>26415.359999999997</v>
      </c>
      <c r="AD78" s="219">
        <f>M78+N78+O78+Q78+S78+T78+V78+W78+X78+Y78+Z78+AA78+AC78+U78</f>
        <v>114466.56</v>
      </c>
    </row>
    <row r="79" spans="1:30" x14ac:dyDescent="0.2">
      <c r="G79" s="93"/>
      <c r="H79" s="94"/>
      <c r="I79" s="96"/>
      <c r="J79" s="96"/>
      <c r="K79" s="96"/>
      <c r="L79" s="96"/>
      <c r="M79" s="96"/>
    </row>
    <row r="80" spans="1:30" x14ac:dyDescent="0.2">
      <c r="G80" s="93"/>
      <c r="H80" s="94"/>
      <c r="I80" s="96"/>
      <c r="J80" s="96"/>
      <c r="K80" s="144"/>
      <c r="L80" s="96"/>
      <c r="M80" s="96"/>
    </row>
    <row r="81" spans="7:29" x14ac:dyDescent="0.2">
      <c r="G81" s="93"/>
      <c r="H81" s="94"/>
      <c r="I81" s="96"/>
      <c r="J81" s="96"/>
      <c r="K81" s="96"/>
      <c r="L81" s="96"/>
      <c r="M81" s="96"/>
      <c r="AC81" s="91"/>
    </row>
    <row r="82" spans="7:29" x14ac:dyDescent="0.2">
      <c r="G82" s="93"/>
      <c r="H82" s="94"/>
      <c r="I82" s="96"/>
      <c r="J82" s="96"/>
      <c r="K82" s="96"/>
      <c r="L82" s="96"/>
      <c r="M82" s="96"/>
    </row>
    <row r="83" spans="7:29" x14ac:dyDescent="0.2">
      <c r="G83" s="93"/>
      <c r="H83" s="94"/>
      <c r="I83" s="96"/>
      <c r="J83" s="96"/>
      <c r="K83" s="96"/>
      <c r="L83" s="96"/>
      <c r="M83" s="96"/>
    </row>
  </sheetData>
  <mergeCells count="80">
    <mergeCell ref="G33:G39"/>
    <mergeCell ref="B33:B39"/>
    <mergeCell ref="A33:A39"/>
    <mergeCell ref="C33:C39"/>
    <mergeCell ref="D33:D39"/>
    <mergeCell ref="E33:E39"/>
    <mergeCell ref="F33:F39"/>
    <mergeCell ref="F66:F76"/>
    <mergeCell ref="G66:G76"/>
    <mergeCell ref="A66:A76"/>
    <mergeCell ref="B66:B76"/>
    <mergeCell ref="C66:C76"/>
    <mergeCell ref="D66:D76"/>
    <mergeCell ref="E66:E76"/>
    <mergeCell ref="F40:F54"/>
    <mergeCell ref="G40:G54"/>
    <mergeCell ref="A40:A54"/>
    <mergeCell ref="B40:B54"/>
    <mergeCell ref="C40:C54"/>
    <mergeCell ref="D40:D54"/>
    <mergeCell ref="E40:E54"/>
    <mergeCell ref="F11:F20"/>
    <mergeCell ref="G11:G20"/>
    <mergeCell ref="A21:A32"/>
    <mergeCell ref="B21:B32"/>
    <mergeCell ref="C21:C32"/>
    <mergeCell ref="D21:D32"/>
    <mergeCell ref="E21:E32"/>
    <mergeCell ref="F21:F32"/>
    <mergeCell ref="G21:G32"/>
    <mergeCell ref="B11:B20"/>
    <mergeCell ref="A11:A20"/>
    <mergeCell ref="C11:C20"/>
    <mergeCell ref="D11:D20"/>
    <mergeCell ref="E11:E20"/>
    <mergeCell ref="A7:A10"/>
    <mergeCell ref="P3:R3"/>
    <mergeCell ref="C7:C10"/>
    <mergeCell ref="F3:F5"/>
    <mergeCell ref="V4:V5"/>
    <mergeCell ref="L4:L5"/>
    <mergeCell ref="M3:O4"/>
    <mergeCell ref="F7:F10"/>
    <mergeCell ref="P4:P5"/>
    <mergeCell ref="Q4:Q5"/>
    <mergeCell ref="R4:R5"/>
    <mergeCell ref="B7:B10"/>
    <mergeCell ref="D7:D10"/>
    <mergeCell ref="E7:E10"/>
    <mergeCell ref="S4:S5"/>
    <mergeCell ref="T4:T5"/>
    <mergeCell ref="AC3:AC5"/>
    <mergeCell ref="A2:AD2"/>
    <mergeCell ref="A3:A5"/>
    <mergeCell ref="B3:B5"/>
    <mergeCell ref="C3:C5"/>
    <mergeCell ref="D3:D5"/>
    <mergeCell ref="Y4:Y5"/>
    <mergeCell ref="K4:K5"/>
    <mergeCell ref="H3:H5"/>
    <mergeCell ref="E3:E5"/>
    <mergeCell ref="I3:I5"/>
    <mergeCell ref="J3:L3"/>
    <mergeCell ref="AD3:AD5"/>
    <mergeCell ref="J4:J5"/>
    <mergeCell ref="AA4:AA5"/>
    <mergeCell ref="G3:G5"/>
    <mergeCell ref="U4:U5"/>
    <mergeCell ref="S3:AB3"/>
    <mergeCell ref="X4:X5"/>
    <mergeCell ref="AB4:AB5"/>
    <mergeCell ref="Z4:Z5"/>
    <mergeCell ref="W4:W5"/>
    <mergeCell ref="F55:F65"/>
    <mergeCell ref="G55:G65"/>
    <mergeCell ref="A55:A65"/>
    <mergeCell ref="B55:B65"/>
    <mergeCell ref="C55:C65"/>
    <mergeCell ref="D55:D65"/>
    <mergeCell ref="E55:E65"/>
  </mergeCells>
  <phoneticPr fontId="2" type="noConversion"/>
  <pageMargins left="0" right="0" top="0" bottom="0" header="0.19685039370078741" footer="0.19685039370078741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69"/>
  <sheetViews>
    <sheetView topLeftCell="E30" workbookViewId="0">
      <selection activeCell="AD69" sqref="AD69"/>
    </sheetView>
  </sheetViews>
  <sheetFormatPr defaultColWidth="9.140625" defaultRowHeight="12.75" x14ac:dyDescent="0.2"/>
  <cols>
    <col min="1" max="1" width="4.42578125" style="10" customWidth="1"/>
    <col min="2" max="2" width="19.42578125" style="10" customWidth="1"/>
    <col min="3" max="3" width="13.5703125" style="10" customWidth="1"/>
    <col min="4" max="4" width="16.140625" style="10" customWidth="1"/>
    <col min="5" max="5" width="7.140625" style="10" customWidth="1"/>
    <col min="6" max="6" width="17.7109375" style="10" customWidth="1"/>
    <col min="7" max="7" width="7.5703125" style="11" customWidth="1"/>
    <col min="8" max="8" width="21.42578125" style="10" customWidth="1"/>
    <col min="9" max="9" width="8.85546875" style="10" customWidth="1"/>
    <col min="10" max="12" width="5.7109375" style="10" customWidth="1"/>
    <col min="13" max="13" width="10.140625" style="10" customWidth="1"/>
    <col min="14" max="14" width="11.42578125" style="11" customWidth="1"/>
    <col min="15" max="15" width="10.85546875" style="10" customWidth="1"/>
    <col min="16" max="17" width="9.85546875" style="10" customWidth="1"/>
    <col min="18" max="18" width="11" style="10" customWidth="1"/>
    <col min="19" max="19" width="9" style="10" customWidth="1"/>
    <col min="20" max="20" width="7.85546875" style="10" customWidth="1"/>
    <col min="21" max="21" width="8.140625" style="10" customWidth="1"/>
    <col min="22" max="22" width="10.7109375" style="13" customWidth="1"/>
    <col min="23" max="23" width="10.28515625" style="13" customWidth="1"/>
    <col min="24" max="24" width="7.7109375" style="10" customWidth="1"/>
    <col min="25" max="25" width="8.5703125" style="11" customWidth="1"/>
    <col min="26" max="26" width="9.140625" style="11" customWidth="1"/>
    <col min="27" max="27" width="11.140625" style="11" customWidth="1"/>
    <col min="28" max="28" width="12.140625" style="11" customWidth="1"/>
    <col min="29" max="29" width="11.85546875" style="10" customWidth="1"/>
    <col min="30" max="30" width="13.42578125" style="10" customWidth="1"/>
    <col min="31" max="16384" width="9.140625" style="10"/>
  </cols>
  <sheetData>
    <row r="2" spans="1:31" ht="21.75" customHeight="1" x14ac:dyDescent="0.2">
      <c r="A2" s="285" t="s">
        <v>180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  <c r="AC2" s="286"/>
      <c r="AD2" s="286"/>
    </row>
    <row r="3" spans="1:31" s="14" customFormat="1" ht="39.75" customHeight="1" x14ac:dyDescent="0.2">
      <c r="A3" s="253" t="s">
        <v>1</v>
      </c>
      <c r="B3" s="254" t="s">
        <v>4</v>
      </c>
      <c r="C3" s="257" t="s">
        <v>13</v>
      </c>
      <c r="D3" s="257" t="s">
        <v>12</v>
      </c>
      <c r="E3" s="257" t="s">
        <v>10</v>
      </c>
      <c r="F3" s="257" t="s">
        <v>14</v>
      </c>
      <c r="G3" s="262" t="s">
        <v>11</v>
      </c>
      <c r="H3" s="254" t="s">
        <v>0</v>
      </c>
      <c r="I3" s="258" t="s">
        <v>8</v>
      </c>
      <c r="J3" s="259" t="s">
        <v>2</v>
      </c>
      <c r="K3" s="260"/>
      <c r="L3" s="261"/>
      <c r="M3" s="269" t="s">
        <v>15</v>
      </c>
      <c r="N3" s="270"/>
      <c r="O3" s="271"/>
      <c r="P3" s="268" t="s">
        <v>20</v>
      </c>
      <c r="Q3" s="268"/>
      <c r="R3" s="268"/>
      <c r="S3" s="243" t="s">
        <v>21</v>
      </c>
      <c r="T3" s="244"/>
      <c r="U3" s="244"/>
      <c r="V3" s="244"/>
      <c r="W3" s="244"/>
      <c r="X3" s="244"/>
      <c r="Y3" s="244"/>
      <c r="Z3" s="244"/>
      <c r="AA3" s="244"/>
      <c r="AB3" s="245"/>
      <c r="AC3" s="249" t="s">
        <v>9</v>
      </c>
      <c r="AD3" s="254" t="s">
        <v>3</v>
      </c>
    </row>
    <row r="4" spans="1:31" s="15" customFormat="1" ht="55.5" customHeight="1" x14ac:dyDescent="0.2">
      <c r="A4" s="253"/>
      <c r="B4" s="255"/>
      <c r="C4" s="257"/>
      <c r="D4" s="257"/>
      <c r="E4" s="257"/>
      <c r="F4" s="257"/>
      <c r="G4" s="263"/>
      <c r="H4" s="255"/>
      <c r="I4" s="258"/>
      <c r="J4" s="258" t="s">
        <v>5</v>
      </c>
      <c r="K4" s="258" t="s">
        <v>6</v>
      </c>
      <c r="L4" s="249" t="s">
        <v>7</v>
      </c>
      <c r="M4" s="272"/>
      <c r="N4" s="273"/>
      <c r="O4" s="274"/>
      <c r="P4" s="242" t="s">
        <v>17</v>
      </c>
      <c r="Q4" s="242" t="s">
        <v>18</v>
      </c>
      <c r="R4" s="242" t="s">
        <v>19</v>
      </c>
      <c r="S4" s="242" t="s">
        <v>173</v>
      </c>
      <c r="T4" s="242" t="s">
        <v>24</v>
      </c>
      <c r="U4" s="242" t="s">
        <v>262</v>
      </c>
      <c r="V4" s="242" t="s">
        <v>22</v>
      </c>
      <c r="W4" s="242" t="s">
        <v>82</v>
      </c>
      <c r="X4" s="242" t="s">
        <v>78</v>
      </c>
      <c r="Y4" s="246" t="s">
        <v>16</v>
      </c>
      <c r="Z4" s="248" t="s">
        <v>26</v>
      </c>
      <c r="AA4" s="246" t="s">
        <v>23</v>
      </c>
      <c r="AB4" s="246" t="s">
        <v>25</v>
      </c>
      <c r="AC4" s="250"/>
      <c r="AD4" s="255"/>
    </row>
    <row r="5" spans="1:31" s="14" customFormat="1" ht="57.75" customHeight="1" x14ac:dyDescent="0.2">
      <c r="A5" s="253"/>
      <c r="B5" s="256"/>
      <c r="C5" s="257"/>
      <c r="D5" s="257"/>
      <c r="E5" s="257"/>
      <c r="F5" s="257"/>
      <c r="G5" s="264"/>
      <c r="H5" s="256"/>
      <c r="I5" s="258"/>
      <c r="J5" s="258"/>
      <c r="K5" s="258"/>
      <c r="L5" s="251"/>
      <c r="M5" s="16" t="s">
        <v>5</v>
      </c>
      <c r="N5" s="17" t="s">
        <v>6</v>
      </c>
      <c r="O5" s="16" t="s">
        <v>7</v>
      </c>
      <c r="P5" s="242"/>
      <c r="Q5" s="242"/>
      <c r="R5" s="242"/>
      <c r="S5" s="242"/>
      <c r="T5" s="242"/>
      <c r="U5" s="242"/>
      <c r="V5" s="242"/>
      <c r="W5" s="242"/>
      <c r="X5" s="242"/>
      <c r="Y5" s="247"/>
      <c r="Z5" s="248"/>
      <c r="AA5" s="247"/>
      <c r="AB5" s="247"/>
      <c r="AC5" s="251"/>
      <c r="AD5" s="256"/>
    </row>
    <row r="6" spans="1:31" s="14" customFormat="1" ht="6" customHeight="1" x14ac:dyDescent="0.2">
      <c r="A6" s="18"/>
      <c r="B6" s="19"/>
      <c r="C6" s="19"/>
      <c r="D6" s="32"/>
      <c r="E6" s="20"/>
      <c r="F6" s="20"/>
      <c r="G6" s="21"/>
      <c r="H6" s="22"/>
      <c r="I6" s="19"/>
      <c r="J6" s="19"/>
      <c r="K6" s="19"/>
      <c r="L6" s="23"/>
      <c r="M6" s="16"/>
      <c r="N6" s="17"/>
      <c r="O6" s="16"/>
      <c r="P6" s="24"/>
      <c r="Q6" s="23"/>
      <c r="R6" s="23"/>
      <c r="S6" s="23"/>
      <c r="T6" s="23"/>
      <c r="U6" s="23"/>
      <c r="V6" s="25"/>
      <c r="W6" s="30"/>
      <c r="X6" s="19"/>
      <c r="Y6" s="26"/>
      <c r="Z6" s="27"/>
      <c r="AA6" s="26"/>
      <c r="AB6" s="28"/>
      <c r="AC6" s="24"/>
      <c r="AD6" s="29"/>
    </row>
    <row r="7" spans="1:31" s="35" customFormat="1" ht="12.75" customHeight="1" x14ac:dyDescent="0.2">
      <c r="A7" s="238">
        <v>8</v>
      </c>
      <c r="B7" s="279" t="s">
        <v>95</v>
      </c>
      <c r="C7" s="265" t="s">
        <v>28</v>
      </c>
      <c r="D7" s="289" t="s">
        <v>96</v>
      </c>
      <c r="E7" s="238">
        <v>25</v>
      </c>
      <c r="F7" s="238" t="s">
        <v>29</v>
      </c>
      <c r="G7" s="237" t="s">
        <v>220</v>
      </c>
      <c r="H7" s="173" t="s">
        <v>182</v>
      </c>
      <c r="I7" s="171">
        <v>11047</v>
      </c>
      <c r="J7" s="73">
        <v>18</v>
      </c>
      <c r="K7" s="54"/>
      <c r="L7" s="52"/>
      <c r="M7" s="68">
        <v>11047</v>
      </c>
      <c r="N7" s="68"/>
      <c r="O7" s="72"/>
      <c r="P7" s="68"/>
      <c r="Q7" s="68">
        <v>719.28</v>
      </c>
      <c r="R7" s="68">
        <v>719.28</v>
      </c>
      <c r="S7" s="221">
        <v>1000</v>
      </c>
      <c r="T7" s="72"/>
      <c r="U7" s="227">
        <v>160</v>
      </c>
      <c r="V7" s="68">
        <v>730.5</v>
      </c>
      <c r="W7" s="214">
        <v>1000</v>
      </c>
      <c r="X7" s="52"/>
      <c r="Y7" s="59"/>
      <c r="Z7" s="60"/>
      <c r="AA7" s="61">
        <v>730.5</v>
      </c>
      <c r="AB7" s="68">
        <f>SUM(S7:AA7)</f>
        <v>3621</v>
      </c>
      <c r="AC7" s="68">
        <f>(M7+Q7+S7+V7+W7+AA7+U7)*30%</f>
        <v>4616.1840000000002</v>
      </c>
      <c r="AD7" s="68">
        <f>M7+Q7+S7+V7+W7+AA7+AC7+U7</f>
        <v>20003.464</v>
      </c>
      <c r="AE7" s="98"/>
    </row>
    <row r="8" spans="1:31" s="34" customFormat="1" ht="12.75" customHeight="1" x14ac:dyDescent="0.2">
      <c r="A8" s="238"/>
      <c r="B8" s="280"/>
      <c r="C8" s="266"/>
      <c r="D8" s="289"/>
      <c r="E8" s="238"/>
      <c r="F8" s="278"/>
      <c r="G8" s="236"/>
      <c r="H8" s="51"/>
      <c r="I8" s="109"/>
      <c r="J8" s="67"/>
      <c r="K8" s="54"/>
      <c r="L8" s="52"/>
      <c r="M8" s="68"/>
      <c r="N8" s="68"/>
      <c r="O8" s="67"/>
      <c r="P8" s="68"/>
      <c r="Q8" s="68"/>
      <c r="R8" s="68"/>
      <c r="S8" s="67"/>
      <c r="T8" s="67"/>
      <c r="U8" s="67"/>
      <c r="V8" s="68"/>
      <c r="W8" s="62"/>
      <c r="X8" s="67"/>
      <c r="Y8" s="55"/>
      <c r="Z8" s="55"/>
      <c r="AA8" s="55"/>
      <c r="AB8" s="68"/>
      <c r="AC8" s="68"/>
      <c r="AD8" s="68"/>
      <c r="AE8" s="98"/>
    </row>
    <row r="9" spans="1:31" s="134" customFormat="1" ht="12.75" customHeight="1" x14ac:dyDescent="0.2">
      <c r="A9" s="238"/>
      <c r="B9" s="280"/>
      <c r="C9" s="266"/>
      <c r="D9" s="289"/>
      <c r="E9" s="238"/>
      <c r="F9" s="278"/>
      <c r="G9" s="236"/>
      <c r="H9" s="97"/>
      <c r="I9" s="130"/>
      <c r="J9" s="130"/>
      <c r="K9" s="54"/>
      <c r="L9" s="131"/>
      <c r="M9" s="133"/>
      <c r="N9" s="133"/>
      <c r="O9" s="130"/>
      <c r="P9" s="133"/>
      <c r="Q9" s="133"/>
      <c r="R9" s="133"/>
      <c r="S9" s="130"/>
      <c r="T9" s="130"/>
      <c r="U9" s="130"/>
      <c r="V9" s="133"/>
      <c r="W9" s="62"/>
      <c r="X9" s="130"/>
      <c r="Y9" s="55"/>
      <c r="Z9" s="55"/>
      <c r="AA9" s="55"/>
      <c r="AB9" s="133"/>
      <c r="AC9" s="162"/>
      <c r="AD9" s="162"/>
      <c r="AE9" s="98"/>
    </row>
    <row r="10" spans="1:31" s="134" customFormat="1" ht="12.75" customHeight="1" x14ac:dyDescent="0.2">
      <c r="A10" s="238"/>
      <c r="B10" s="280"/>
      <c r="C10" s="266"/>
      <c r="D10" s="289"/>
      <c r="E10" s="238"/>
      <c r="F10" s="278"/>
      <c r="G10" s="236"/>
      <c r="H10" s="97"/>
      <c r="I10" s="130"/>
      <c r="J10" s="130"/>
      <c r="K10" s="54"/>
      <c r="L10" s="131"/>
      <c r="M10" s="133"/>
      <c r="N10" s="133"/>
      <c r="O10" s="130"/>
      <c r="P10" s="133"/>
      <c r="Q10" s="133"/>
      <c r="R10" s="133"/>
      <c r="S10" s="130"/>
      <c r="T10" s="130"/>
      <c r="U10" s="130"/>
      <c r="V10" s="133"/>
      <c r="W10" s="62"/>
      <c r="X10" s="130"/>
      <c r="Y10" s="55"/>
      <c r="Z10" s="55"/>
      <c r="AA10" s="55"/>
      <c r="AB10" s="133"/>
      <c r="AC10" s="162"/>
      <c r="AD10" s="162"/>
      <c r="AE10" s="98"/>
    </row>
    <row r="11" spans="1:31" s="34" customFormat="1" ht="12.75" customHeight="1" x14ac:dyDescent="0.2">
      <c r="A11" s="238"/>
      <c r="B11" s="280"/>
      <c r="C11" s="266"/>
      <c r="D11" s="289"/>
      <c r="E11" s="238"/>
      <c r="F11" s="278"/>
      <c r="G11" s="236"/>
      <c r="H11" s="97"/>
      <c r="I11" s="109"/>
      <c r="J11" s="75"/>
      <c r="K11" s="62"/>
      <c r="L11" s="67"/>
      <c r="M11" s="68"/>
      <c r="N11" s="68"/>
      <c r="O11" s="55"/>
      <c r="P11" s="68"/>
      <c r="Q11" s="68"/>
      <c r="R11" s="68"/>
      <c r="S11" s="55"/>
      <c r="T11" s="55"/>
      <c r="U11" s="55"/>
      <c r="V11" s="68"/>
      <c r="W11" s="58"/>
      <c r="X11" s="55"/>
      <c r="Y11" s="55"/>
      <c r="Z11" s="55"/>
      <c r="AA11" s="55"/>
      <c r="AB11" s="68"/>
      <c r="AC11" s="68"/>
      <c r="AD11" s="68"/>
      <c r="AE11" s="98"/>
    </row>
    <row r="12" spans="1:31" s="134" customFormat="1" ht="12.75" customHeight="1" x14ac:dyDescent="0.2">
      <c r="A12" s="238"/>
      <c r="B12" s="280"/>
      <c r="C12" s="266"/>
      <c r="D12" s="289"/>
      <c r="E12" s="238"/>
      <c r="F12" s="278"/>
      <c r="G12" s="236"/>
      <c r="H12" s="97"/>
      <c r="I12" s="130"/>
      <c r="J12" s="75"/>
      <c r="K12" s="54"/>
      <c r="L12" s="131"/>
      <c r="M12" s="133"/>
      <c r="N12" s="133"/>
      <c r="O12" s="55"/>
      <c r="P12" s="133"/>
      <c r="Q12" s="133"/>
      <c r="R12" s="133"/>
      <c r="S12" s="55"/>
      <c r="T12" s="55"/>
      <c r="U12" s="55"/>
      <c r="V12" s="133"/>
      <c r="W12" s="58"/>
      <c r="X12" s="55"/>
      <c r="Y12" s="55"/>
      <c r="Z12" s="55"/>
      <c r="AA12" s="55"/>
      <c r="AB12" s="133"/>
      <c r="AC12" s="162"/>
      <c r="AD12" s="162"/>
      <c r="AE12" s="98"/>
    </row>
    <row r="13" spans="1:31" s="152" customFormat="1" ht="12.75" customHeight="1" x14ac:dyDescent="0.2">
      <c r="A13" s="238"/>
      <c r="B13" s="280"/>
      <c r="C13" s="266"/>
      <c r="D13" s="289"/>
      <c r="E13" s="238"/>
      <c r="F13" s="278"/>
      <c r="G13" s="236"/>
      <c r="H13" s="97"/>
      <c r="I13" s="149"/>
      <c r="J13" s="75"/>
      <c r="K13" s="54"/>
      <c r="L13" s="151"/>
      <c r="M13" s="150"/>
      <c r="N13" s="150"/>
      <c r="O13" s="55"/>
      <c r="P13" s="150"/>
      <c r="Q13" s="150"/>
      <c r="R13" s="150"/>
      <c r="S13" s="55"/>
      <c r="T13" s="55"/>
      <c r="U13" s="55"/>
      <c r="V13" s="150"/>
      <c r="W13" s="58"/>
      <c r="X13" s="55"/>
      <c r="Y13" s="55"/>
      <c r="Z13" s="55"/>
      <c r="AA13" s="55"/>
      <c r="AB13" s="150"/>
      <c r="AC13" s="162"/>
      <c r="AD13" s="162"/>
      <c r="AE13" s="98"/>
    </row>
    <row r="14" spans="1:31" s="34" customFormat="1" ht="12.75" customHeight="1" x14ac:dyDescent="0.2">
      <c r="A14" s="238"/>
      <c r="B14" s="280"/>
      <c r="C14" s="266"/>
      <c r="D14" s="289"/>
      <c r="E14" s="238"/>
      <c r="F14" s="278"/>
      <c r="G14" s="236"/>
      <c r="H14" s="97"/>
      <c r="I14" s="109"/>
      <c r="J14" s="75"/>
      <c r="K14" s="54"/>
      <c r="L14" s="52"/>
      <c r="M14" s="55"/>
      <c r="N14" s="68"/>
      <c r="O14" s="55"/>
      <c r="P14" s="68"/>
      <c r="Q14" s="68"/>
      <c r="R14" s="68"/>
      <c r="S14" s="55"/>
      <c r="T14" s="55"/>
      <c r="U14" s="55"/>
      <c r="V14" s="68"/>
      <c r="W14" s="58"/>
      <c r="X14" s="55"/>
      <c r="Y14" s="55"/>
      <c r="Z14" s="55"/>
      <c r="AA14" s="55"/>
      <c r="AB14" s="68"/>
      <c r="AC14" s="68"/>
      <c r="AD14" s="68"/>
      <c r="AE14" s="98"/>
    </row>
    <row r="15" spans="1:31" s="34" customFormat="1" ht="15" customHeight="1" x14ac:dyDescent="0.2">
      <c r="A15" s="238"/>
      <c r="B15" s="280"/>
      <c r="C15" s="267"/>
      <c r="D15" s="289"/>
      <c r="E15" s="238"/>
      <c r="F15" s="278"/>
      <c r="G15" s="236"/>
      <c r="H15" s="64" t="s">
        <v>45</v>
      </c>
      <c r="I15" s="77"/>
      <c r="J15" s="78">
        <v>18</v>
      </c>
      <c r="K15" s="78"/>
      <c r="L15" s="78"/>
      <c r="M15" s="79">
        <f>SUM(M7:M14)</f>
        <v>11047</v>
      </c>
      <c r="N15" s="79"/>
      <c r="O15" s="79"/>
      <c r="P15" s="79"/>
      <c r="Q15" s="79">
        <f>SUM(Q7:Q14)</f>
        <v>719.28</v>
      </c>
      <c r="R15" s="79">
        <f>SUM(R7:R14)</f>
        <v>719.28</v>
      </c>
      <c r="S15" s="215">
        <f>SUM(S7:S14)</f>
        <v>1000</v>
      </c>
      <c r="T15" s="79"/>
      <c r="U15" s="79">
        <f>SUM(U7:U14)</f>
        <v>160</v>
      </c>
      <c r="V15" s="79">
        <f>SUM(V7:V14)</f>
        <v>730.5</v>
      </c>
      <c r="W15" s="215">
        <f>SUM(W7:W14)</f>
        <v>1000</v>
      </c>
      <c r="X15" s="79"/>
      <c r="Y15" s="79"/>
      <c r="Z15" s="79"/>
      <c r="AA15" s="79">
        <f>SUM(AA7:AA14)</f>
        <v>730.5</v>
      </c>
      <c r="AB15" s="79">
        <f>SUM(AB7:AB14)</f>
        <v>3621</v>
      </c>
      <c r="AC15" s="79">
        <f>SUM(AC7:AC14)</f>
        <v>4616.1840000000002</v>
      </c>
      <c r="AD15" s="79">
        <f>SUM(AD7:AD14)</f>
        <v>20003.464</v>
      </c>
      <c r="AE15" s="98"/>
    </row>
    <row r="16" spans="1:31" s="34" customFormat="1" ht="12.75" customHeight="1" x14ac:dyDescent="0.2">
      <c r="A16" s="287">
        <v>9</v>
      </c>
      <c r="B16" s="275" t="s">
        <v>93</v>
      </c>
      <c r="C16" s="265" t="s">
        <v>28</v>
      </c>
      <c r="D16" s="290" t="s">
        <v>94</v>
      </c>
      <c r="E16" s="265">
        <v>34</v>
      </c>
      <c r="F16" s="290" t="s">
        <v>258</v>
      </c>
      <c r="G16" s="50"/>
      <c r="H16" s="186" t="s">
        <v>221</v>
      </c>
      <c r="I16" s="171">
        <v>11047</v>
      </c>
      <c r="J16" s="53">
        <v>21</v>
      </c>
      <c r="K16" s="54"/>
      <c r="L16" s="52"/>
      <c r="M16" s="55">
        <v>12888.17</v>
      </c>
      <c r="N16" s="55"/>
      <c r="O16" s="55"/>
      <c r="P16" s="68"/>
      <c r="Q16" s="82">
        <v>992.88</v>
      </c>
      <c r="R16" s="82">
        <v>992.88</v>
      </c>
      <c r="S16" s="218">
        <v>1000</v>
      </c>
      <c r="T16" s="82">
        <v>122.58</v>
      </c>
      <c r="U16" s="82"/>
      <c r="V16" s="58">
        <v>852.25</v>
      </c>
      <c r="W16" s="60"/>
      <c r="X16" s="52"/>
      <c r="Y16" s="61">
        <v>1350</v>
      </c>
      <c r="Z16" s="60"/>
      <c r="AA16" s="61">
        <v>730.5</v>
      </c>
      <c r="AB16" s="61">
        <f>SUM(S16:AA16)</f>
        <v>4055.33</v>
      </c>
      <c r="AC16" s="55">
        <f>(M16+Q16+S16+T16+V16+AA16+Y16)*30%</f>
        <v>5380.9139999999989</v>
      </c>
      <c r="AD16" s="55">
        <f>M16+Q16+S16+T16+V16+Y16+AA16+AC16</f>
        <v>23317.293999999994</v>
      </c>
    </row>
    <row r="17" spans="1:31" s="117" customFormat="1" ht="12.75" customHeight="1" x14ac:dyDescent="0.2">
      <c r="A17" s="288"/>
      <c r="B17" s="276"/>
      <c r="C17" s="266"/>
      <c r="D17" s="291"/>
      <c r="E17" s="266"/>
      <c r="F17" s="291"/>
      <c r="G17" s="236" t="s">
        <v>222</v>
      </c>
      <c r="H17" s="101"/>
      <c r="I17" s="112"/>
      <c r="J17" s="116"/>
      <c r="K17" s="54"/>
      <c r="L17" s="111"/>
      <c r="M17" s="55"/>
      <c r="N17" s="55"/>
      <c r="O17" s="55"/>
      <c r="P17" s="113"/>
      <c r="Q17" s="115"/>
      <c r="R17" s="115"/>
      <c r="S17" s="218"/>
      <c r="T17" s="115"/>
      <c r="U17" s="115"/>
      <c r="V17" s="58"/>
      <c r="W17" s="60"/>
      <c r="X17" s="111"/>
      <c r="Y17" s="59"/>
      <c r="Z17" s="60"/>
      <c r="AA17" s="61"/>
      <c r="AB17" s="61"/>
      <c r="AC17" s="55"/>
      <c r="AD17" s="55"/>
    </row>
    <row r="18" spans="1:31" s="117" customFormat="1" ht="12.75" customHeight="1" x14ac:dyDescent="0.2">
      <c r="A18" s="288"/>
      <c r="B18" s="276"/>
      <c r="C18" s="266"/>
      <c r="D18" s="291"/>
      <c r="E18" s="266"/>
      <c r="F18" s="291"/>
      <c r="G18" s="236"/>
      <c r="H18" s="101"/>
      <c r="I18" s="112"/>
      <c r="J18" s="116"/>
      <c r="K18" s="54"/>
      <c r="L18" s="111"/>
      <c r="M18" s="55"/>
      <c r="N18" s="55"/>
      <c r="O18" s="55"/>
      <c r="P18" s="113"/>
      <c r="Q18" s="115"/>
      <c r="R18" s="115"/>
      <c r="S18" s="218"/>
      <c r="T18" s="115"/>
      <c r="U18" s="115"/>
      <c r="V18" s="58"/>
      <c r="W18" s="60"/>
      <c r="X18" s="111"/>
      <c r="Y18" s="59"/>
      <c r="Z18" s="60"/>
      <c r="AA18" s="61"/>
      <c r="AB18" s="61"/>
      <c r="AC18" s="55"/>
      <c r="AD18" s="55"/>
    </row>
    <row r="19" spans="1:31" s="34" customFormat="1" ht="12.75" customHeight="1" x14ac:dyDescent="0.2">
      <c r="A19" s="288"/>
      <c r="B19" s="277"/>
      <c r="C19" s="266"/>
      <c r="D19" s="291"/>
      <c r="E19" s="266"/>
      <c r="F19" s="291"/>
      <c r="G19" s="236"/>
      <c r="H19" s="100"/>
      <c r="I19" s="109"/>
      <c r="J19" s="53"/>
      <c r="K19" s="54"/>
      <c r="L19" s="52"/>
      <c r="M19" s="55"/>
      <c r="N19" s="55"/>
      <c r="O19" s="55"/>
      <c r="P19" s="68"/>
      <c r="Q19" s="105"/>
      <c r="R19" s="82"/>
      <c r="S19" s="218"/>
      <c r="T19" s="82"/>
      <c r="U19" s="82"/>
      <c r="V19" s="58"/>
      <c r="W19" s="58"/>
      <c r="X19" s="67"/>
      <c r="Y19" s="55"/>
      <c r="Z19" s="58"/>
      <c r="AA19" s="55"/>
      <c r="AB19" s="61"/>
      <c r="AC19" s="55"/>
      <c r="AD19" s="55"/>
    </row>
    <row r="20" spans="1:31" s="34" customFormat="1" ht="15.75" customHeight="1" x14ac:dyDescent="0.2">
      <c r="A20" s="288"/>
      <c r="B20" s="277"/>
      <c r="C20" s="266"/>
      <c r="D20" s="291"/>
      <c r="E20" s="266"/>
      <c r="F20" s="291"/>
      <c r="G20" s="236"/>
      <c r="H20" s="136"/>
      <c r="I20" s="109"/>
      <c r="J20" s="53"/>
      <c r="K20" s="62"/>
      <c r="L20" s="67"/>
      <c r="M20" s="61"/>
      <c r="N20" s="55"/>
      <c r="O20" s="55"/>
      <c r="P20" s="68"/>
      <c r="Q20" s="105"/>
      <c r="R20" s="82"/>
      <c r="S20" s="218"/>
      <c r="T20" s="82"/>
      <c r="U20" s="82"/>
      <c r="V20" s="58"/>
      <c r="W20" s="60"/>
      <c r="X20" s="52"/>
      <c r="Y20" s="61"/>
      <c r="Z20" s="60"/>
      <c r="AA20" s="61"/>
      <c r="AB20" s="61"/>
      <c r="AC20" s="55"/>
      <c r="AD20" s="55"/>
    </row>
    <row r="21" spans="1:31" s="35" customFormat="1" ht="17.25" customHeight="1" x14ac:dyDescent="0.2">
      <c r="A21" s="288"/>
      <c r="B21" s="277"/>
      <c r="C21" s="267"/>
      <c r="D21" s="291"/>
      <c r="E21" s="277"/>
      <c r="F21" s="291"/>
      <c r="G21" s="236"/>
      <c r="H21" s="76" t="s">
        <v>45</v>
      </c>
      <c r="I21" s="65"/>
      <c r="J21" s="65">
        <v>21</v>
      </c>
      <c r="K21" s="65"/>
      <c r="L21" s="65"/>
      <c r="M21" s="66">
        <f>SUM(M16:M20)</f>
        <v>12888.17</v>
      </c>
      <c r="N21" s="66"/>
      <c r="O21" s="66"/>
      <c r="P21" s="66"/>
      <c r="Q21" s="66">
        <f>SUM(Q16:Q20)</f>
        <v>992.88</v>
      </c>
      <c r="R21" s="66">
        <f>SUM(R16:R20)</f>
        <v>992.88</v>
      </c>
      <c r="S21" s="217">
        <f>SUM(S16:S20)</f>
        <v>1000</v>
      </c>
      <c r="T21" s="66">
        <f>SUM(T16:T20)</f>
        <v>122.58</v>
      </c>
      <c r="U21" s="66"/>
      <c r="V21" s="66">
        <f>SUM(V16:V20)</f>
        <v>852.25</v>
      </c>
      <c r="W21" s="66"/>
      <c r="X21" s="66"/>
      <c r="Y21" s="66">
        <f>SUM(Y16:Y20)</f>
        <v>1350</v>
      </c>
      <c r="Z21" s="66"/>
      <c r="AA21" s="66">
        <f>SUM(AA16:AA20)</f>
        <v>730.5</v>
      </c>
      <c r="AB21" s="66">
        <f>SUM(AB16:AB20)</f>
        <v>4055.33</v>
      </c>
      <c r="AC21" s="79">
        <f>SUM(AC16:AC20)</f>
        <v>5380.9139999999989</v>
      </c>
      <c r="AD21" s="79">
        <f>SUM(AD16:AD20)</f>
        <v>23317.293999999994</v>
      </c>
      <c r="AE21" s="98"/>
    </row>
    <row r="22" spans="1:31" s="34" customFormat="1" ht="12.75" customHeight="1" x14ac:dyDescent="0.2">
      <c r="A22" s="265">
        <v>10</v>
      </c>
      <c r="B22" s="275" t="s">
        <v>47</v>
      </c>
      <c r="C22" s="265" t="s">
        <v>28</v>
      </c>
      <c r="D22" s="296" t="s">
        <v>48</v>
      </c>
      <c r="E22" s="238">
        <v>21</v>
      </c>
      <c r="F22" s="236" t="s">
        <v>31</v>
      </c>
      <c r="G22" s="282" t="s">
        <v>231</v>
      </c>
      <c r="H22" s="186" t="s">
        <v>223</v>
      </c>
      <c r="I22" s="67">
        <v>11047</v>
      </c>
      <c r="J22" s="67"/>
      <c r="K22" s="67">
        <v>2</v>
      </c>
      <c r="L22" s="67"/>
      <c r="M22" s="67"/>
      <c r="N22" s="55">
        <v>1227.44</v>
      </c>
      <c r="O22" s="67"/>
      <c r="P22" s="55"/>
      <c r="Q22" s="67">
        <v>102.14</v>
      </c>
      <c r="R22" s="55">
        <v>102.14</v>
      </c>
      <c r="S22" s="67">
        <v>1000</v>
      </c>
      <c r="T22" s="67">
        <v>20.43</v>
      </c>
      <c r="U22" s="67">
        <v>40</v>
      </c>
      <c r="V22" s="58">
        <v>40.590000000000003</v>
      </c>
      <c r="W22" s="62">
        <v>1000</v>
      </c>
      <c r="X22" s="67"/>
      <c r="Y22" s="55">
        <v>1350</v>
      </c>
      <c r="Z22" s="55"/>
      <c r="AA22" s="55">
        <v>1461</v>
      </c>
      <c r="AB22" s="55">
        <f>SUM(S22:AA22)</f>
        <v>4912.0199999999995</v>
      </c>
      <c r="AC22" s="166">
        <f>(N22+Q22+S22+T22+V22+W22+AA22+U22+Y22)*30%</f>
        <v>1872.48</v>
      </c>
      <c r="AD22" s="55">
        <f>N22+Q22+S22+T22+V22+W22+Y22+AA22+AC22+U22</f>
        <v>8114.08</v>
      </c>
      <c r="AE22" s="98"/>
    </row>
    <row r="23" spans="1:31" s="117" customFormat="1" ht="12.75" customHeight="1" x14ac:dyDescent="0.2">
      <c r="A23" s="266"/>
      <c r="B23" s="276"/>
      <c r="C23" s="266"/>
      <c r="D23" s="296"/>
      <c r="E23" s="238"/>
      <c r="F23" s="236"/>
      <c r="G23" s="283"/>
      <c r="H23" s="173" t="s">
        <v>102</v>
      </c>
      <c r="I23" s="112">
        <v>11047</v>
      </c>
      <c r="J23" s="112"/>
      <c r="K23" s="112">
        <v>1</v>
      </c>
      <c r="L23" s="112"/>
      <c r="M23" s="112"/>
      <c r="N23" s="55">
        <v>613.72</v>
      </c>
      <c r="O23" s="112"/>
      <c r="P23" s="55"/>
      <c r="Q23" s="112">
        <v>51.07</v>
      </c>
      <c r="R23" s="55">
        <v>51.07</v>
      </c>
      <c r="S23" s="112"/>
      <c r="T23" s="112"/>
      <c r="U23" s="112"/>
      <c r="V23" s="58">
        <v>20.29</v>
      </c>
      <c r="W23" s="62"/>
      <c r="X23" s="112"/>
      <c r="Y23" s="55"/>
      <c r="Z23" s="55"/>
      <c r="AA23" s="55"/>
      <c r="AB23" s="55">
        <f t="shared" ref="AB23:AB32" si="0">SUM(S23:AA23)</f>
        <v>20.29</v>
      </c>
      <c r="AC23" s="162">
        <f>(N23+Q23+V23)*30%</f>
        <v>205.524</v>
      </c>
      <c r="AD23" s="55">
        <f>N23+Q23+V23+AC23</f>
        <v>890.60400000000004</v>
      </c>
      <c r="AE23" s="98"/>
    </row>
    <row r="24" spans="1:31" s="117" customFormat="1" ht="12.75" customHeight="1" x14ac:dyDescent="0.2">
      <c r="A24" s="266"/>
      <c r="B24" s="276"/>
      <c r="C24" s="266"/>
      <c r="D24" s="296"/>
      <c r="E24" s="238"/>
      <c r="F24" s="236"/>
      <c r="G24" s="283"/>
      <c r="H24" s="173" t="s">
        <v>120</v>
      </c>
      <c r="I24" s="112">
        <v>11047</v>
      </c>
      <c r="J24" s="112"/>
      <c r="K24" s="112">
        <v>1</v>
      </c>
      <c r="L24" s="112"/>
      <c r="M24" s="112"/>
      <c r="N24" s="55">
        <v>613.72</v>
      </c>
      <c r="O24" s="112"/>
      <c r="P24" s="55"/>
      <c r="Q24" s="112">
        <v>51.07</v>
      </c>
      <c r="R24" s="55">
        <v>51.07</v>
      </c>
      <c r="S24" s="112"/>
      <c r="T24" s="112"/>
      <c r="U24" s="112"/>
      <c r="V24" s="58">
        <v>20.29</v>
      </c>
      <c r="W24" s="62"/>
      <c r="X24" s="112"/>
      <c r="Y24" s="55"/>
      <c r="Z24" s="55"/>
      <c r="AA24" s="55"/>
      <c r="AB24" s="55">
        <f t="shared" si="0"/>
        <v>20.29</v>
      </c>
      <c r="AC24" s="166">
        <f>(N24+Q24+V24)*30%</f>
        <v>205.524</v>
      </c>
      <c r="AD24" s="55">
        <f>N24+Q24+V24+AC24</f>
        <v>890.60400000000004</v>
      </c>
      <c r="AE24" s="98"/>
    </row>
    <row r="25" spans="1:31" s="187" customFormat="1" ht="12.75" customHeight="1" x14ac:dyDescent="0.2">
      <c r="A25" s="266"/>
      <c r="B25" s="276"/>
      <c r="C25" s="266"/>
      <c r="D25" s="296"/>
      <c r="E25" s="238"/>
      <c r="F25" s="236"/>
      <c r="G25" s="283"/>
      <c r="H25" s="186" t="s">
        <v>225</v>
      </c>
      <c r="I25" s="185">
        <v>11047</v>
      </c>
      <c r="J25" s="185"/>
      <c r="K25" s="185"/>
      <c r="L25" s="185">
        <v>1</v>
      </c>
      <c r="M25" s="185"/>
      <c r="N25" s="55"/>
      <c r="O25" s="185">
        <v>613.72</v>
      </c>
      <c r="P25" s="55"/>
      <c r="Q25" s="185">
        <v>51.07</v>
      </c>
      <c r="R25" s="55">
        <v>51.07</v>
      </c>
      <c r="S25" s="185"/>
      <c r="T25" s="185"/>
      <c r="U25" s="185"/>
      <c r="V25" s="58">
        <v>20.29</v>
      </c>
      <c r="W25" s="62"/>
      <c r="X25" s="185"/>
      <c r="Y25" s="55"/>
      <c r="Z25" s="55"/>
      <c r="AA25" s="55"/>
      <c r="AB25" s="55">
        <f t="shared" si="0"/>
        <v>20.29</v>
      </c>
      <c r="AC25" s="184">
        <f>(O25+Q25+V25)*30%</f>
        <v>205.524</v>
      </c>
      <c r="AD25" s="55">
        <f>O25+Q25+V25+AC25</f>
        <v>890.60400000000004</v>
      </c>
      <c r="AE25" s="98"/>
    </row>
    <row r="26" spans="1:31" s="187" customFormat="1" ht="12.75" customHeight="1" x14ac:dyDescent="0.2">
      <c r="A26" s="266"/>
      <c r="B26" s="276"/>
      <c r="C26" s="266"/>
      <c r="D26" s="296"/>
      <c r="E26" s="238"/>
      <c r="F26" s="236"/>
      <c r="G26" s="283"/>
      <c r="H26" s="186" t="s">
        <v>226</v>
      </c>
      <c r="I26" s="185">
        <v>11047</v>
      </c>
      <c r="J26" s="185"/>
      <c r="K26" s="185"/>
      <c r="L26" s="185">
        <v>1</v>
      </c>
      <c r="M26" s="185"/>
      <c r="N26" s="55"/>
      <c r="O26" s="185">
        <v>613.72</v>
      </c>
      <c r="P26" s="55"/>
      <c r="Q26" s="185">
        <v>51.07</v>
      </c>
      <c r="R26" s="55">
        <v>51.07</v>
      </c>
      <c r="S26" s="185"/>
      <c r="T26" s="185"/>
      <c r="U26" s="185"/>
      <c r="V26" s="58">
        <v>20.29</v>
      </c>
      <c r="W26" s="62"/>
      <c r="X26" s="185"/>
      <c r="Y26" s="55"/>
      <c r="Z26" s="55"/>
      <c r="AA26" s="55"/>
      <c r="AB26" s="55">
        <f t="shared" si="0"/>
        <v>20.29</v>
      </c>
      <c r="AC26" s="184">
        <f>(O26+Q26+V26)*30%</f>
        <v>205.524</v>
      </c>
      <c r="AD26" s="55">
        <f>O26+Q26+V26+AC26</f>
        <v>890.60400000000004</v>
      </c>
      <c r="AE26" s="98"/>
    </row>
    <row r="27" spans="1:31" s="117" customFormat="1" ht="12.75" customHeight="1" x14ac:dyDescent="0.2">
      <c r="A27" s="266"/>
      <c r="B27" s="276"/>
      <c r="C27" s="266"/>
      <c r="D27" s="296"/>
      <c r="E27" s="238"/>
      <c r="F27" s="236"/>
      <c r="G27" s="283"/>
      <c r="H27" s="173" t="s">
        <v>49</v>
      </c>
      <c r="I27" s="171">
        <v>11047</v>
      </c>
      <c r="J27" s="112"/>
      <c r="K27" s="112">
        <v>2</v>
      </c>
      <c r="L27" s="112"/>
      <c r="M27" s="112"/>
      <c r="N27" s="55">
        <v>1227.44</v>
      </c>
      <c r="O27" s="112"/>
      <c r="P27" s="55"/>
      <c r="Q27" s="112">
        <v>102.14</v>
      </c>
      <c r="R27" s="55">
        <v>102.14</v>
      </c>
      <c r="S27" s="112"/>
      <c r="T27" s="112"/>
      <c r="U27" s="112"/>
      <c r="V27" s="58">
        <v>81.17</v>
      </c>
      <c r="W27" s="62"/>
      <c r="X27" s="112"/>
      <c r="Y27" s="55"/>
      <c r="Z27" s="55"/>
      <c r="AA27" s="55"/>
      <c r="AB27" s="55">
        <f t="shared" si="0"/>
        <v>81.17</v>
      </c>
      <c r="AC27" s="113">
        <f>(O30+Q30+V30)*30%</f>
        <v>423.22500000000008</v>
      </c>
      <c r="AD27" s="55">
        <f>N27+Q27+V27+AC27</f>
        <v>1833.9750000000004</v>
      </c>
      <c r="AE27" s="98"/>
    </row>
    <row r="28" spans="1:31" s="117" customFormat="1" ht="12.75" customHeight="1" x14ac:dyDescent="0.2">
      <c r="A28" s="266"/>
      <c r="B28" s="276"/>
      <c r="C28" s="266"/>
      <c r="D28" s="296"/>
      <c r="E28" s="238"/>
      <c r="F28" s="236"/>
      <c r="G28" s="283"/>
      <c r="H28" s="173" t="s">
        <v>100</v>
      </c>
      <c r="I28" s="171">
        <v>11047</v>
      </c>
      <c r="J28" s="112"/>
      <c r="K28" s="112">
        <v>2</v>
      </c>
      <c r="L28" s="112"/>
      <c r="M28" s="112"/>
      <c r="N28" s="55">
        <v>1227.44</v>
      </c>
      <c r="O28" s="112"/>
      <c r="P28" s="55"/>
      <c r="Q28" s="205">
        <v>102.14</v>
      </c>
      <c r="R28" s="55">
        <v>102.14</v>
      </c>
      <c r="S28" s="112"/>
      <c r="T28" s="112"/>
      <c r="U28" s="112"/>
      <c r="V28" s="58">
        <v>81.17</v>
      </c>
      <c r="W28" s="62"/>
      <c r="X28" s="112"/>
      <c r="Y28" s="55"/>
      <c r="Z28" s="55"/>
      <c r="AA28" s="55"/>
      <c r="AB28" s="55">
        <f t="shared" si="0"/>
        <v>81.17</v>
      </c>
      <c r="AC28" s="113">
        <f>(N28+Q28+V28)*30%</f>
        <v>423.22500000000008</v>
      </c>
      <c r="AD28" s="55">
        <f>N28+Q28+V28+AC28</f>
        <v>1833.9750000000004</v>
      </c>
      <c r="AE28" s="98"/>
    </row>
    <row r="29" spans="1:31" s="34" customFormat="1" ht="12.75" customHeight="1" x14ac:dyDescent="0.2">
      <c r="A29" s="266"/>
      <c r="B29" s="276"/>
      <c r="C29" s="266"/>
      <c r="D29" s="289"/>
      <c r="E29" s="238"/>
      <c r="F29" s="236"/>
      <c r="G29" s="283"/>
      <c r="H29" s="173" t="s">
        <v>101</v>
      </c>
      <c r="I29" s="171">
        <v>11047</v>
      </c>
      <c r="J29" s="67"/>
      <c r="K29" s="67">
        <v>3</v>
      </c>
      <c r="L29" s="67"/>
      <c r="M29" s="67"/>
      <c r="N29" s="55">
        <v>1841.17</v>
      </c>
      <c r="O29" s="67"/>
      <c r="P29" s="67"/>
      <c r="Q29" s="67">
        <v>153.21</v>
      </c>
      <c r="R29" s="67">
        <v>153.21</v>
      </c>
      <c r="S29" s="67"/>
      <c r="T29" s="67"/>
      <c r="U29" s="67"/>
      <c r="V29" s="62">
        <v>121.75</v>
      </c>
      <c r="W29" s="62"/>
      <c r="X29" s="67"/>
      <c r="Y29" s="55"/>
      <c r="Z29" s="55"/>
      <c r="AA29" s="55"/>
      <c r="AB29" s="55">
        <f t="shared" si="0"/>
        <v>121.75</v>
      </c>
      <c r="AC29" s="68">
        <f>(N29+Q29+V29)*30%</f>
        <v>634.83900000000006</v>
      </c>
      <c r="AD29" s="55">
        <f>N29+Q29+V29+AC29</f>
        <v>2750.9690000000001</v>
      </c>
      <c r="AE29" s="98"/>
    </row>
    <row r="30" spans="1:31" s="34" customFormat="1" ht="12.75" customHeight="1" x14ac:dyDescent="0.2">
      <c r="A30" s="266"/>
      <c r="B30" s="276"/>
      <c r="C30" s="266"/>
      <c r="D30" s="289"/>
      <c r="E30" s="238"/>
      <c r="F30" s="236"/>
      <c r="G30" s="283"/>
      <c r="H30" s="173" t="s">
        <v>92</v>
      </c>
      <c r="I30" s="171">
        <v>11047</v>
      </c>
      <c r="J30" s="67"/>
      <c r="K30" s="67"/>
      <c r="L30" s="67">
        <v>2</v>
      </c>
      <c r="M30" s="67"/>
      <c r="N30" s="55"/>
      <c r="O30" s="67">
        <v>1227.44</v>
      </c>
      <c r="P30" s="67"/>
      <c r="Q30" s="67">
        <v>102.14</v>
      </c>
      <c r="R30" s="67">
        <v>102.14</v>
      </c>
      <c r="S30" s="67"/>
      <c r="T30" s="67"/>
      <c r="U30" s="67"/>
      <c r="V30" s="62">
        <v>81.17</v>
      </c>
      <c r="W30" s="62"/>
      <c r="X30" s="67"/>
      <c r="Y30" s="55"/>
      <c r="Z30" s="55"/>
      <c r="AA30" s="55"/>
      <c r="AB30" s="55">
        <f t="shared" si="0"/>
        <v>81.17</v>
      </c>
      <c r="AC30" s="68">
        <f>(O30+Q30+V30)*30%</f>
        <v>423.22500000000008</v>
      </c>
      <c r="AD30" s="55">
        <f>O30+Q30+V30+AC30</f>
        <v>1833.9750000000004</v>
      </c>
      <c r="AE30" s="98"/>
    </row>
    <row r="31" spans="1:31" s="174" customFormat="1" ht="12.75" customHeight="1" x14ac:dyDescent="0.2">
      <c r="A31" s="266"/>
      <c r="B31" s="276"/>
      <c r="C31" s="266"/>
      <c r="D31" s="289"/>
      <c r="E31" s="238"/>
      <c r="F31" s="236"/>
      <c r="G31" s="283"/>
      <c r="H31" s="173" t="s">
        <v>121</v>
      </c>
      <c r="I31" s="171">
        <v>11047</v>
      </c>
      <c r="J31" s="171"/>
      <c r="K31" s="171"/>
      <c r="L31" s="171">
        <v>2</v>
      </c>
      <c r="M31" s="171"/>
      <c r="N31" s="55"/>
      <c r="O31" s="171">
        <v>1227.44</v>
      </c>
      <c r="P31" s="171"/>
      <c r="Q31" s="171">
        <v>102.14</v>
      </c>
      <c r="R31" s="171">
        <v>102.14</v>
      </c>
      <c r="S31" s="171"/>
      <c r="T31" s="171"/>
      <c r="U31" s="171"/>
      <c r="V31" s="62">
        <v>81.17</v>
      </c>
      <c r="W31" s="62"/>
      <c r="X31" s="171"/>
      <c r="Y31" s="55"/>
      <c r="Z31" s="55"/>
      <c r="AA31" s="55"/>
      <c r="AB31" s="55">
        <f t="shared" si="0"/>
        <v>81.17</v>
      </c>
      <c r="AC31" s="172">
        <f>(O31+Q31+V31)*30%</f>
        <v>423.22500000000008</v>
      </c>
      <c r="AD31" s="55">
        <f>O31+Q31+V31+AC31</f>
        <v>1833.9750000000004</v>
      </c>
      <c r="AE31" s="98"/>
    </row>
    <row r="32" spans="1:31" s="174" customFormat="1" ht="12.75" customHeight="1" x14ac:dyDescent="0.2">
      <c r="A32" s="266"/>
      <c r="B32" s="276"/>
      <c r="C32" s="266"/>
      <c r="D32" s="289"/>
      <c r="E32" s="238"/>
      <c r="F32" s="236"/>
      <c r="G32" s="283"/>
      <c r="H32" s="173" t="s">
        <v>105</v>
      </c>
      <c r="I32" s="171">
        <v>11047</v>
      </c>
      <c r="J32" s="171"/>
      <c r="K32" s="171"/>
      <c r="L32" s="171">
        <v>1</v>
      </c>
      <c r="M32" s="171"/>
      <c r="N32" s="55"/>
      <c r="O32" s="171">
        <v>613.72</v>
      </c>
      <c r="P32" s="171"/>
      <c r="Q32" s="171">
        <v>51.07</v>
      </c>
      <c r="R32" s="171">
        <v>51.07</v>
      </c>
      <c r="S32" s="171"/>
      <c r="T32" s="171"/>
      <c r="U32" s="171"/>
      <c r="V32" s="62">
        <v>40.58</v>
      </c>
      <c r="W32" s="62"/>
      <c r="X32" s="171"/>
      <c r="Y32" s="55"/>
      <c r="Z32" s="55"/>
      <c r="AA32" s="55"/>
      <c r="AB32" s="55">
        <f t="shared" si="0"/>
        <v>40.58</v>
      </c>
      <c r="AC32" s="172">
        <f>(O32+Q32+V32)*30%</f>
        <v>211.61100000000002</v>
      </c>
      <c r="AD32" s="55">
        <f>O32+Q32+V32+AC32</f>
        <v>916.98100000000011</v>
      </c>
      <c r="AE32" s="98"/>
    </row>
    <row r="33" spans="1:31" s="174" customFormat="1" ht="12.75" customHeight="1" x14ac:dyDescent="0.2">
      <c r="A33" s="266"/>
      <c r="B33" s="276"/>
      <c r="C33" s="266"/>
      <c r="D33" s="289"/>
      <c r="E33" s="238"/>
      <c r="F33" s="236"/>
      <c r="G33" s="283"/>
      <c r="H33" s="173" t="s">
        <v>103</v>
      </c>
      <c r="I33" s="171">
        <v>11047</v>
      </c>
      <c r="J33" s="171"/>
      <c r="K33" s="171"/>
      <c r="L33" s="171">
        <v>1</v>
      </c>
      <c r="M33" s="171"/>
      <c r="N33" s="55"/>
      <c r="O33" s="171">
        <v>613.72</v>
      </c>
      <c r="P33" s="171"/>
      <c r="Q33" s="171">
        <v>51.07</v>
      </c>
      <c r="R33" s="171">
        <v>51.07</v>
      </c>
      <c r="S33" s="171"/>
      <c r="T33" s="171"/>
      <c r="U33" s="171"/>
      <c r="V33" s="62"/>
      <c r="W33" s="62"/>
      <c r="X33" s="171"/>
      <c r="Y33" s="55"/>
      <c r="Z33" s="55"/>
      <c r="AA33" s="55"/>
      <c r="AB33" s="55"/>
      <c r="AC33" s="172">
        <f>(O33+Q33)*30%</f>
        <v>199.43700000000001</v>
      </c>
      <c r="AD33" s="55">
        <f>O33+Q33+AC33</f>
        <v>864.22700000000009</v>
      </c>
      <c r="AE33" s="98"/>
    </row>
    <row r="34" spans="1:31" s="174" customFormat="1" ht="12.75" customHeight="1" x14ac:dyDescent="0.2">
      <c r="A34" s="266"/>
      <c r="B34" s="276"/>
      <c r="C34" s="266"/>
      <c r="D34" s="289"/>
      <c r="E34" s="238"/>
      <c r="F34" s="236"/>
      <c r="G34" s="283"/>
      <c r="H34" s="173" t="s">
        <v>104</v>
      </c>
      <c r="I34" s="171">
        <v>11047</v>
      </c>
      <c r="J34" s="171"/>
      <c r="K34" s="171"/>
      <c r="L34" s="171">
        <v>1</v>
      </c>
      <c r="M34" s="171"/>
      <c r="N34" s="55"/>
      <c r="O34" s="171">
        <v>613.72</v>
      </c>
      <c r="P34" s="171"/>
      <c r="Q34" s="171">
        <v>51.07</v>
      </c>
      <c r="R34" s="171">
        <v>51.07</v>
      </c>
      <c r="S34" s="171"/>
      <c r="T34" s="171"/>
      <c r="U34" s="171"/>
      <c r="V34" s="62"/>
      <c r="W34" s="62"/>
      <c r="X34" s="171"/>
      <c r="Y34" s="55"/>
      <c r="Z34" s="55"/>
      <c r="AA34" s="55"/>
      <c r="AB34" s="55"/>
      <c r="AC34" s="172">
        <f>(O34+Q34)*30%</f>
        <v>199.43700000000001</v>
      </c>
      <c r="AD34" s="55">
        <f>O34+Q34+AC34</f>
        <v>864.22700000000009</v>
      </c>
      <c r="AE34" s="98"/>
    </row>
    <row r="35" spans="1:31" s="174" customFormat="1" ht="12.75" customHeight="1" x14ac:dyDescent="0.2">
      <c r="A35" s="266"/>
      <c r="B35" s="276"/>
      <c r="C35" s="266"/>
      <c r="D35" s="289"/>
      <c r="E35" s="238"/>
      <c r="F35" s="236"/>
      <c r="G35" s="283"/>
      <c r="H35" s="186" t="s">
        <v>149</v>
      </c>
      <c r="I35" s="171">
        <v>11047</v>
      </c>
      <c r="J35" s="171"/>
      <c r="K35" s="171"/>
      <c r="L35" s="171">
        <v>1</v>
      </c>
      <c r="M35" s="171"/>
      <c r="N35" s="55"/>
      <c r="O35" s="171">
        <v>613.72</v>
      </c>
      <c r="P35" s="171"/>
      <c r="Q35" s="171">
        <v>51.07</v>
      </c>
      <c r="R35" s="171">
        <v>51.07</v>
      </c>
      <c r="S35" s="171"/>
      <c r="T35" s="171"/>
      <c r="U35" s="171"/>
      <c r="V35" s="62"/>
      <c r="W35" s="62"/>
      <c r="X35" s="171"/>
      <c r="Y35" s="55"/>
      <c r="Z35" s="55"/>
      <c r="AA35" s="55"/>
      <c r="AB35" s="55"/>
      <c r="AC35" s="172">
        <f>(O35+Q35)*30%</f>
        <v>199.43700000000001</v>
      </c>
      <c r="AD35" s="55">
        <f>O35+Q35+AC35</f>
        <v>864.22700000000009</v>
      </c>
      <c r="AE35" s="98"/>
    </row>
    <row r="36" spans="1:31" s="174" customFormat="1" ht="12.75" customHeight="1" x14ac:dyDescent="0.2">
      <c r="A36" s="266"/>
      <c r="B36" s="276"/>
      <c r="C36" s="266"/>
      <c r="D36" s="289"/>
      <c r="E36" s="238"/>
      <c r="F36" s="236"/>
      <c r="G36" s="283"/>
      <c r="H36" s="186" t="s">
        <v>227</v>
      </c>
      <c r="I36" s="171">
        <v>11047</v>
      </c>
      <c r="J36" s="171"/>
      <c r="K36" s="171"/>
      <c r="L36" s="171">
        <v>1</v>
      </c>
      <c r="M36" s="171"/>
      <c r="N36" s="55"/>
      <c r="O36" s="171">
        <v>613.72</v>
      </c>
      <c r="P36" s="171"/>
      <c r="Q36" s="171">
        <v>51.07</v>
      </c>
      <c r="R36" s="171">
        <v>51.07</v>
      </c>
      <c r="S36" s="171"/>
      <c r="T36" s="171"/>
      <c r="U36" s="171"/>
      <c r="V36" s="62"/>
      <c r="W36" s="62"/>
      <c r="X36" s="171"/>
      <c r="Y36" s="55"/>
      <c r="Z36" s="55"/>
      <c r="AA36" s="55"/>
      <c r="AB36" s="55"/>
      <c r="AC36" s="172">
        <f>(O36+Q36)*30%</f>
        <v>199.43700000000001</v>
      </c>
      <c r="AD36" s="55">
        <f>O36+Q36+AC36</f>
        <v>864.22700000000009</v>
      </c>
      <c r="AE36" s="98"/>
    </row>
    <row r="37" spans="1:31" s="174" customFormat="1" ht="12.75" customHeight="1" x14ac:dyDescent="0.2">
      <c r="A37" s="266"/>
      <c r="B37" s="276"/>
      <c r="C37" s="266"/>
      <c r="D37" s="289"/>
      <c r="E37" s="238"/>
      <c r="F37" s="236"/>
      <c r="G37" s="283"/>
      <c r="H37" s="186" t="s">
        <v>228</v>
      </c>
      <c r="I37" s="171">
        <v>11047</v>
      </c>
      <c r="J37" s="171"/>
      <c r="K37" s="171"/>
      <c r="L37" s="171">
        <v>2</v>
      </c>
      <c r="M37" s="171"/>
      <c r="N37" s="55"/>
      <c r="O37" s="171">
        <v>1227.44</v>
      </c>
      <c r="P37" s="171"/>
      <c r="Q37" s="171">
        <v>102.14</v>
      </c>
      <c r="R37" s="171">
        <v>102.14</v>
      </c>
      <c r="S37" s="171"/>
      <c r="T37" s="171"/>
      <c r="U37" s="171"/>
      <c r="V37" s="62"/>
      <c r="W37" s="62"/>
      <c r="X37" s="171"/>
      <c r="Y37" s="55"/>
      <c r="Z37" s="55"/>
      <c r="AA37" s="55"/>
      <c r="AB37" s="55"/>
      <c r="AC37" s="172">
        <f>(O37+Q37)*30%</f>
        <v>398.87400000000002</v>
      </c>
      <c r="AD37" s="55">
        <f>O37+Q37+AC37</f>
        <v>1728.4540000000002</v>
      </c>
      <c r="AE37" s="98"/>
    </row>
    <row r="38" spans="1:31" s="187" customFormat="1" ht="12.75" customHeight="1" x14ac:dyDescent="0.2">
      <c r="A38" s="266"/>
      <c r="B38" s="276"/>
      <c r="C38" s="266"/>
      <c r="D38" s="289"/>
      <c r="E38" s="238"/>
      <c r="F38" s="236"/>
      <c r="G38" s="283"/>
      <c r="H38" s="186" t="s">
        <v>229</v>
      </c>
      <c r="I38" s="185">
        <v>11047</v>
      </c>
      <c r="J38" s="185"/>
      <c r="K38" s="185">
        <v>2</v>
      </c>
      <c r="L38" s="185"/>
      <c r="M38" s="185"/>
      <c r="N38" s="55">
        <v>1227.44</v>
      </c>
      <c r="O38" s="185"/>
      <c r="P38" s="185"/>
      <c r="Q38" s="185">
        <v>102.14</v>
      </c>
      <c r="R38" s="185">
        <v>102.14</v>
      </c>
      <c r="S38" s="185"/>
      <c r="T38" s="185"/>
      <c r="U38" s="185"/>
      <c r="V38" s="62"/>
      <c r="W38" s="62"/>
      <c r="X38" s="185"/>
      <c r="Y38" s="55"/>
      <c r="Z38" s="55"/>
      <c r="AA38" s="55"/>
      <c r="AB38" s="55"/>
      <c r="AC38" s="184">
        <f>(N38+Q38)*30%</f>
        <v>398.87400000000002</v>
      </c>
      <c r="AD38" s="55">
        <f>N38+Q38+AC38</f>
        <v>1728.4540000000002</v>
      </c>
      <c r="AE38" s="98"/>
    </row>
    <row r="39" spans="1:31" s="174" customFormat="1" ht="12.75" customHeight="1" x14ac:dyDescent="0.2">
      <c r="A39" s="266"/>
      <c r="B39" s="276"/>
      <c r="C39" s="266"/>
      <c r="D39" s="289"/>
      <c r="E39" s="238"/>
      <c r="F39" s="236"/>
      <c r="G39" s="283"/>
      <c r="H39" s="186" t="s">
        <v>230</v>
      </c>
      <c r="I39" s="171">
        <v>11047</v>
      </c>
      <c r="J39" s="171"/>
      <c r="K39" s="171">
        <v>2</v>
      </c>
      <c r="L39" s="171"/>
      <c r="M39" s="171"/>
      <c r="N39" s="55">
        <v>1227.44</v>
      </c>
      <c r="O39" s="171"/>
      <c r="P39" s="171"/>
      <c r="Q39" s="171">
        <v>102.14</v>
      </c>
      <c r="R39" s="171">
        <v>102.14</v>
      </c>
      <c r="S39" s="171"/>
      <c r="T39" s="171"/>
      <c r="U39" s="171"/>
      <c r="V39" s="62"/>
      <c r="W39" s="62"/>
      <c r="X39" s="171"/>
      <c r="Y39" s="55"/>
      <c r="Z39" s="55"/>
      <c r="AA39" s="55"/>
      <c r="AB39" s="55"/>
      <c r="AC39" s="172">
        <f>(N39+Q39)*30%</f>
        <v>398.87400000000002</v>
      </c>
      <c r="AD39" s="55">
        <f>N39+Q39+AC39</f>
        <v>1728.4540000000002</v>
      </c>
      <c r="AE39" s="98"/>
    </row>
    <row r="40" spans="1:31" s="34" customFormat="1" ht="12.75" customHeight="1" x14ac:dyDescent="0.2">
      <c r="A40" s="267"/>
      <c r="B40" s="295"/>
      <c r="C40" s="267"/>
      <c r="D40" s="289"/>
      <c r="E40" s="238"/>
      <c r="F40" s="236"/>
      <c r="G40" s="284"/>
      <c r="H40" s="76" t="s">
        <v>45</v>
      </c>
      <c r="I40" s="77"/>
      <c r="J40" s="78"/>
      <c r="K40" s="78">
        <v>15</v>
      </c>
      <c r="L40" s="78">
        <v>13</v>
      </c>
      <c r="M40" s="78"/>
      <c r="N40" s="79">
        <f>SUM(N22:N39)</f>
        <v>9205.8100000000013</v>
      </c>
      <c r="O40" s="78">
        <f>SUM(O22:O39)</f>
        <v>7978.3600000000006</v>
      </c>
      <c r="P40" s="79"/>
      <c r="Q40" s="78">
        <f t="shared" ref="Q40:W40" si="1">SUM(Q22:Q39)</f>
        <v>1429.9600000000003</v>
      </c>
      <c r="R40" s="79">
        <f t="shared" si="1"/>
        <v>1429.9600000000003</v>
      </c>
      <c r="S40" s="78">
        <f t="shared" si="1"/>
        <v>1000</v>
      </c>
      <c r="T40" s="78">
        <f t="shared" si="1"/>
        <v>20.43</v>
      </c>
      <c r="U40" s="78">
        <f t="shared" si="1"/>
        <v>40</v>
      </c>
      <c r="V40" s="79">
        <f t="shared" si="1"/>
        <v>608.7600000000001</v>
      </c>
      <c r="W40" s="215">
        <f t="shared" si="1"/>
        <v>1000</v>
      </c>
      <c r="X40" s="79"/>
      <c r="Y40" s="79">
        <f>SUM(Y22:Y39)</f>
        <v>1350</v>
      </c>
      <c r="Z40" s="79"/>
      <c r="AA40" s="79">
        <f>SUM(AA22:AA39)</f>
        <v>1461</v>
      </c>
      <c r="AB40" s="79">
        <f>SUM(AB22:AB39)</f>
        <v>5480.19</v>
      </c>
      <c r="AC40" s="79">
        <f>SUM(AC22:AC39)</f>
        <v>7228.2959999999994</v>
      </c>
      <c r="AD40" s="79">
        <f>SUM(AD22:AD39)</f>
        <v>31322.615999999998</v>
      </c>
      <c r="AE40" s="98"/>
    </row>
    <row r="41" spans="1:31" s="128" customFormat="1" ht="12.75" customHeight="1" x14ac:dyDescent="0.2">
      <c r="A41" s="238">
        <v>11</v>
      </c>
      <c r="B41" s="279" t="s">
        <v>50</v>
      </c>
      <c r="C41" s="266" t="s">
        <v>28</v>
      </c>
      <c r="D41" s="294" t="s">
        <v>123</v>
      </c>
      <c r="E41" s="238">
        <v>28</v>
      </c>
      <c r="F41" s="238" t="s">
        <v>31</v>
      </c>
      <c r="G41" s="236" t="s">
        <v>231</v>
      </c>
      <c r="H41" s="100" t="s">
        <v>232</v>
      </c>
      <c r="I41" s="171">
        <v>11047</v>
      </c>
      <c r="J41" s="127"/>
      <c r="K41" s="127">
        <v>5</v>
      </c>
      <c r="L41" s="127"/>
      <c r="M41" s="127"/>
      <c r="N41" s="55">
        <v>3068.61</v>
      </c>
      <c r="O41" s="55"/>
      <c r="P41" s="55"/>
      <c r="Q41" s="127">
        <v>255.35</v>
      </c>
      <c r="R41" s="55">
        <v>255.35</v>
      </c>
      <c r="S41" s="127">
        <v>1000</v>
      </c>
      <c r="T41" s="127">
        <v>122.58</v>
      </c>
      <c r="U41" s="127"/>
      <c r="V41" s="58">
        <v>304.39</v>
      </c>
      <c r="W41" s="216">
        <v>1000</v>
      </c>
      <c r="X41" s="127"/>
      <c r="Y41" s="55">
        <v>1350</v>
      </c>
      <c r="Z41" s="55"/>
      <c r="AA41" s="55"/>
      <c r="AB41" s="55">
        <f t="shared" ref="AB41:AB48" si="2">SUM(S41:AA41)</f>
        <v>3776.97</v>
      </c>
      <c r="AC41" s="162">
        <f>(N41+Q41+S41+T41+V41+W41+Y41)*30%</f>
        <v>2130.279</v>
      </c>
      <c r="AD41" s="55">
        <f>N41+Q41+S41+T41+V41+W41+Y41+AC41</f>
        <v>9231.2090000000007</v>
      </c>
      <c r="AE41" s="98"/>
    </row>
    <row r="42" spans="1:31" s="128" customFormat="1" ht="12.75" customHeight="1" x14ac:dyDescent="0.2">
      <c r="A42" s="238"/>
      <c r="B42" s="279"/>
      <c r="C42" s="266"/>
      <c r="D42" s="294"/>
      <c r="E42" s="238"/>
      <c r="F42" s="238"/>
      <c r="G42" s="236"/>
      <c r="H42" s="100" t="s">
        <v>233</v>
      </c>
      <c r="I42" s="171">
        <v>11047</v>
      </c>
      <c r="J42" s="127"/>
      <c r="K42" s="127">
        <v>4</v>
      </c>
      <c r="L42" s="127"/>
      <c r="M42" s="127"/>
      <c r="N42" s="55">
        <v>2454.89</v>
      </c>
      <c r="O42" s="55"/>
      <c r="P42" s="55"/>
      <c r="Q42" s="127">
        <v>204.28</v>
      </c>
      <c r="R42" s="55">
        <v>204.28</v>
      </c>
      <c r="S42" s="127"/>
      <c r="T42" s="127"/>
      <c r="U42" s="127"/>
      <c r="V42" s="58">
        <v>243.51</v>
      </c>
      <c r="W42" s="58"/>
      <c r="X42" s="127"/>
      <c r="Y42" s="55"/>
      <c r="Z42" s="55"/>
      <c r="AA42" s="55"/>
      <c r="AB42" s="55">
        <f t="shared" si="2"/>
        <v>243.51</v>
      </c>
      <c r="AC42" s="162">
        <f>(N42+Q42+V42)*30%</f>
        <v>870.80400000000009</v>
      </c>
      <c r="AD42" s="55">
        <f>N42+Q42+V42+AC42</f>
        <v>3773.4840000000004</v>
      </c>
      <c r="AE42" s="98"/>
    </row>
    <row r="43" spans="1:31" s="128" customFormat="1" ht="12.75" customHeight="1" x14ac:dyDescent="0.2">
      <c r="A43" s="238"/>
      <c r="B43" s="279"/>
      <c r="C43" s="266"/>
      <c r="D43" s="294"/>
      <c r="E43" s="238"/>
      <c r="F43" s="238"/>
      <c r="G43" s="236"/>
      <c r="H43" s="100" t="s">
        <v>234</v>
      </c>
      <c r="I43" s="171">
        <v>11047</v>
      </c>
      <c r="J43" s="127"/>
      <c r="K43" s="127">
        <v>3</v>
      </c>
      <c r="L43" s="127"/>
      <c r="M43" s="127"/>
      <c r="N43" s="55">
        <v>1841.17</v>
      </c>
      <c r="O43" s="55"/>
      <c r="P43" s="55"/>
      <c r="Q43" s="127">
        <v>153.21</v>
      </c>
      <c r="R43" s="55">
        <v>153.21</v>
      </c>
      <c r="S43" s="127"/>
      <c r="T43" s="127"/>
      <c r="U43" s="127"/>
      <c r="V43" s="58">
        <v>182.63</v>
      </c>
      <c r="W43" s="58"/>
      <c r="X43" s="127"/>
      <c r="Y43" s="55"/>
      <c r="Z43" s="55"/>
      <c r="AA43" s="55"/>
      <c r="AB43" s="55">
        <f t="shared" si="2"/>
        <v>182.63</v>
      </c>
      <c r="AC43" s="162">
        <f>(N43+Q43+V43)*30%</f>
        <v>653.10300000000007</v>
      </c>
      <c r="AD43" s="55">
        <f>N43+Q43+V43+AC43</f>
        <v>2830.1130000000003</v>
      </c>
      <c r="AE43" s="98"/>
    </row>
    <row r="44" spans="1:31" s="34" customFormat="1" ht="12.75" customHeight="1" x14ac:dyDescent="0.2">
      <c r="A44" s="238"/>
      <c r="B44" s="279"/>
      <c r="C44" s="266"/>
      <c r="D44" s="294"/>
      <c r="E44" s="238"/>
      <c r="F44" s="238"/>
      <c r="G44" s="236"/>
      <c r="H44" s="100" t="s">
        <v>122</v>
      </c>
      <c r="I44" s="171">
        <v>11047</v>
      </c>
      <c r="J44" s="67"/>
      <c r="K44" s="67"/>
      <c r="L44" s="67">
        <v>3</v>
      </c>
      <c r="M44" s="67"/>
      <c r="N44" s="55"/>
      <c r="O44" s="55">
        <v>1841.17</v>
      </c>
      <c r="P44" s="55"/>
      <c r="Q44" s="106">
        <v>153.21</v>
      </c>
      <c r="R44" s="55">
        <v>153.21</v>
      </c>
      <c r="S44" s="67"/>
      <c r="T44" s="67"/>
      <c r="U44" s="67"/>
      <c r="V44" s="58">
        <v>182.63</v>
      </c>
      <c r="W44" s="58"/>
      <c r="X44" s="67"/>
      <c r="Y44" s="55"/>
      <c r="Z44" s="55"/>
      <c r="AA44" s="55"/>
      <c r="AB44" s="55">
        <f t="shared" si="2"/>
        <v>182.63</v>
      </c>
      <c r="AC44" s="68">
        <f>(O44+Q44+V44)*30%</f>
        <v>653.10300000000007</v>
      </c>
      <c r="AD44" s="55">
        <f>O44+Q44+V44+AC44</f>
        <v>2830.1130000000003</v>
      </c>
      <c r="AE44" s="98"/>
    </row>
    <row r="45" spans="1:31" s="128" customFormat="1" ht="12.75" customHeight="1" x14ac:dyDescent="0.2">
      <c r="A45" s="238"/>
      <c r="B45" s="279"/>
      <c r="C45" s="266"/>
      <c r="D45" s="294"/>
      <c r="E45" s="238"/>
      <c r="F45" s="238"/>
      <c r="G45" s="236"/>
      <c r="H45" s="136" t="s">
        <v>235</v>
      </c>
      <c r="I45" s="171">
        <v>11047</v>
      </c>
      <c r="J45" s="127"/>
      <c r="K45" s="127">
        <v>3</v>
      </c>
      <c r="L45" s="127"/>
      <c r="M45" s="127"/>
      <c r="N45" s="55">
        <v>1841.17</v>
      </c>
      <c r="O45" s="55"/>
      <c r="P45" s="55"/>
      <c r="Q45" s="127">
        <v>153.21</v>
      </c>
      <c r="R45" s="55">
        <v>153.21</v>
      </c>
      <c r="S45" s="127"/>
      <c r="T45" s="127"/>
      <c r="U45" s="127"/>
      <c r="V45" s="58">
        <v>182.63</v>
      </c>
      <c r="W45" s="58"/>
      <c r="X45" s="127"/>
      <c r="Y45" s="55"/>
      <c r="Z45" s="55"/>
      <c r="AA45" s="55"/>
      <c r="AB45" s="55">
        <f t="shared" si="2"/>
        <v>182.63</v>
      </c>
      <c r="AC45" s="162">
        <f>(N45+Q45+V45)*30%</f>
        <v>653.10300000000007</v>
      </c>
      <c r="AD45" s="55">
        <f>N45+Q45+V45+AC45</f>
        <v>2830.1130000000003</v>
      </c>
      <c r="AE45" s="98"/>
    </row>
    <row r="46" spans="1:31" s="174" customFormat="1" ht="12.75" customHeight="1" x14ac:dyDescent="0.2">
      <c r="A46" s="238"/>
      <c r="B46" s="279"/>
      <c r="C46" s="266"/>
      <c r="D46" s="294"/>
      <c r="E46" s="238"/>
      <c r="F46" s="238"/>
      <c r="G46" s="236"/>
      <c r="H46" s="136" t="s">
        <v>236</v>
      </c>
      <c r="I46" s="171">
        <v>11047</v>
      </c>
      <c r="J46" s="171"/>
      <c r="K46" s="171">
        <v>2</v>
      </c>
      <c r="L46" s="171"/>
      <c r="M46" s="171"/>
      <c r="N46" s="55">
        <v>1227.44</v>
      </c>
      <c r="O46" s="55"/>
      <c r="P46" s="55"/>
      <c r="Q46" s="171">
        <v>102.14</v>
      </c>
      <c r="R46" s="55">
        <v>102.14</v>
      </c>
      <c r="S46" s="171"/>
      <c r="T46" s="171"/>
      <c r="U46" s="171"/>
      <c r="V46" s="58">
        <v>121.76</v>
      </c>
      <c r="W46" s="58"/>
      <c r="X46" s="171"/>
      <c r="Y46" s="55"/>
      <c r="Z46" s="55"/>
      <c r="AA46" s="55"/>
      <c r="AB46" s="55">
        <f t="shared" si="2"/>
        <v>121.76</v>
      </c>
      <c r="AC46" s="172">
        <f>(N46+Q46+V46)*30%</f>
        <v>435.40200000000004</v>
      </c>
      <c r="AD46" s="55">
        <f>N46+Q46+V46+AC46</f>
        <v>1886.7420000000002</v>
      </c>
      <c r="AE46" s="98"/>
    </row>
    <row r="47" spans="1:31" s="128" customFormat="1" ht="12.75" customHeight="1" x14ac:dyDescent="0.2">
      <c r="A47" s="238"/>
      <c r="B47" s="279"/>
      <c r="C47" s="266"/>
      <c r="D47" s="294"/>
      <c r="E47" s="238"/>
      <c r="F47" s="238"/>
      <c r="G47" s="236"/>
      <c r="H47" s="136" t="s">
        <v>237</v>
      </c>
      <c r="I47" s="171">
        <v>11047</v>
      </c>
      <c r="J47" s="127"/>
      <c r="K47" s="127">
        <v>3</v>
      </c>
      <c r="L47" s="127"/>
      <c r="M47" s="127"/>
      <c r="N47" s="55">
        <v>1841.17</v>
      </c>
      <c r="O47" s="55"/>
      <c r="P47" s="55"/>
      <c r="Q47" s="127">
        <v>153.21</v>
      </c>
      <c r="R47" s="55">
        <v>153.21</v>
      </c>
      <c r="S47" s="127"/>
      <c r="T47" s="127"/>
      <c r="U47" s="127"/>
      <c r="V47" s="58">
        <v>182.63</v>
      </c>
      <c r="W47" s="58"/>
      <c r="X47" s="127"/>
      <c r="Y47" s="55"/>
      <c r="Z47" s="55"/>
      <c r="AA47" s="55"/>
      <c r="AB47" s="55">
        <f t="shared" si="2"/>
        <v>182.63</v>
      </c>
      <c r="AC47" s="162">
        <f>(N47+Q47+V47)*30%</f>
        <v>653.10300000000007</v>
      </c>
      <c r="AD47" s="55">
        <f>N47+Q47+V47+AC47</f>
        <v>2830.1130000000003</v>
      </c>
      <c r="AE47" s="98"/>
    </row>
    <row r="48" spans="1:31" s="128" customFormat="1" ht="12.75" customHeight="1" x14ac:dyDescent="0.2">
      <c r="A48" s="238"/>
      <c r="B48" s="279"/>
      <c r="C48" s="266"/>
      <c r="D48" s="294"/>
      <c r="E48" s="238"/>
      <c r="F48" s="238"/>
      <c r="G48" s="236"/>
      <c r="H48" s="136" t="s">
        <v>147</v>
      </c>
      <c r="I48" s="171">
        <v>11047</v>
      </c>
      <c r="J48" s="130"/>
      <c r="K48" s="130"/>
      <c r="L48" s="130">
        <v>3</v>
      </c>
      <c r="M48" s="127"/>
      <c r="N48" s="55"/>
      <c r="O48" s="55">
        <v>1841.17</v>
      </c>
      <c r="P48" s="55"/>
      <c r="Q48" s="127">
        <v>153.21</v>
      </c>
      <c r="R48" s="55">
        <v>153.21</v>
      </c>
      <c r="S48" s="127"/>
      <c r="T48" s="127"/>
      <c r="U48" s="127"/>
      <c r="V48" s="58">
        <v>182.63</v>
      </c>
      <c r="W48" s="58"/>
      <c r="X48" s="127"/>
      <c r="Y48" s="55"/>
      <c r="Z48" s="55"/>
      <c r="AA48" s="55"/>
      <c r="AB48" s="55">
        <f t="shared" si="2"/>
        <v>182.63</v>
      </c>
      <c r="AC48" s="162">
        <f>(O48+Q48+V48)*30%</f>
        <v>653.10300000000007</v>
      </c>
      <c r="AD48" s="55">
        <f>O48+Q48+V48+AC48</f>
        <v>2830.1130000000003</v>
      </c>
      <c r="AE48" s="98"/>
    </row>
    <row r="49" spans="1:31" s="134" customFormat="1" ht="12.75" customHeight="1" x14ac:dyDescent="0.2">
      <c r="A49" s="238"/>
      <c r="B49" s="279"/>
      <c r="C49" s="266"/>
      <c r="D49" s="294"/>
      <c r="E49" s="238"/>
      <c r="F49" s="238"/>
      <c r="G49" s="236"/>
      <c r="H49" s="136" t="s">
        <v>148</v>
      </c>
      <c r="I49" s="171">
        <v>11047</v>
      </c>
      <c r="J49" s="130"/>
      <c r="K49" s="130"/>
      <c r="L49" s="130">
        <v>1</v>
      </c>
      <c r="M49" s="130"/>
      <c r="N49" s="55"/>
      <c r="O49" s="55">
        <v>613.72</v>
      </c>
      <c r="P49" s="55"/>
      <c r="Q49" s="130">
        <v>51.07</v>
      </c>
      <c r="R49" s="55">
        <v>51.07</v>
      </c>
      <c r="S49" s="130"/>
      <c r="T49" s="130"/>
      <c r="U49" s="130"/>
      <c r="V49" s="157"/>
      <c r="W49" s="58"/>
      <c r="X49" s="130"/>
      <c r="Y49" s="55"/>
      <c r="Z49" s="55"/>
      <c r="AA49" s="55"/>
      <c r="AB49" s="55"/>
      <c r="AC49" s="162">
        <f>(O49+Q49)*30%</f>
        <v>199.43700000000001</v>
      </c>
      <c r="AD49" s="55">
        <f>O49+Q49+AC49</f>
        <v>864.22700000000009</v>
      </c>
      <c r="AE49" s="98"/>
    </row>
    <row r="50" spans="1:31" s="34" customFormat="1" ht="12.75" customHeight="1" x14ac:dyDescent="0.2">
      <c r="A50" s="238"/>
      <c r="B50" s="279"/>
      <c r="C50" s="266"/>
      <c r="D50" s="294"/>
      <c r="E50" s="238"/>
      <c r="F50" s="238"/>
      <c r="G50" s="236"/>
      <c r="H50" s="136" t="s">
        <v>227</v>
      </c>
      <c r="I50" s="171">
        <v>11047</v>
      </c>
      <c r="J50" s="67"/>
      <c r="K50" s="67"/>
      <c r="L50" s="67">
        <v>1</v>
      </c>
      <c r="M50" s="67"/>
      <c r="N50" s="55"/>
      <c r="O50" s="55">
        <v>613.72</v>
      </c>
      <c r="P50" s="55"/>
      <c r="Q50" s="67">
        <v>51.07</v>
      </c>
      <c r="R50" s="55">
        <v>51.07</v>
      </c>
      <c r="S50" s="67"/>
      <c r="T50" s="67"/>
      <c r="U50" s="67"/>
      <c r="V50" s="58"/>
      <c r="W50" s="58"/>
      <c r="X50" s="67"/>
      <c r="Y50" s="55"/>
      <c r="Z50" s="55"/>
      <c r="AA50" s="55"/>
      <c r="AB50" s="55"/>
      <c r="AC50" s="68">
        <f>(O50+Q50)*30%</f>
        <v>199.43700000000001</v>
      </c>
      <c r="AD50" s="55">
        <f>O50+Q50+AC50</f>
        <v>864.22700000000009</v>
      </c>
      <c r="AE50" s="98"/>
    </row>
    <row r="51" spans="1:31" s="209" customFormat="1" ht="12.75" customHeight="1" x14ac:dyDescent="0.2">
      <c r="A51" s="238"/>
      <c r="B51" s="279"/>
      <c r="C51" s="266"/>
      <c r="D51" s="294"/>
      <c r="E51" s="238"/>
      <c r="F51" s="238"/>
      <c r="G51" s="236"/>
      <c r="H51" s="136"/>
      <c r="I51" s="208"/>
      <c r="J51" s="208"/>
      <c r="K51" s="208"/>
      <c r="L51" s="208"/>
      <c r="M51" s="208"/>
      <c r="N51" s="55"/>
      <c r="O51" s="55"/>
      <c r="P51" s="55"/>
      <c r="Q51" s="208"/>
      <c r="R51" s="55"/>
      <c r="S51" s="208"/>
      <c r="T51" s="208"/>
      <c r="U51" s="208"/>
      <c r="V51" s="58"/>
      <c r="W51" s="58"/>
      <c r="X51" s="208"/>
      <c r="Y51" s="55"/>
      <c r="Z51" s="55"/>
      <c r="AA51" s="55"/>
      <c r="AB51" s="55"/>
      <c r="AC51" s="207"/>
      <c r="AD51" s="55"/>
      <c r="AE51" s="98"/>
    </row>
    <row r="52" spans="1:31" s="34" customFormat="1" ht="12.75" customHeight="1" x14ac:dyDescent="0.2">
      <c r="A52" s="238"/>
      <c r="B52" s="279"/>
      <c r="C52" s="267"/>
      <c r="D52" s="294"/>
      <c r="E52" s="238"/>
      <c r="F52" s="238"/>
      <c r="G52" s="236"/>
      <c r="H52" s="76" t="s">
        <v>45</v>
      </c>
      <c r="I52" s="81"/>
      <c r="J52" s="78"/>
      <c r="K52" s="78">
        <v>20</v>
      </c>
      <c r="L52" s="78">
        <v>8</v>
      </c>
      <c r="M52" s="78"/>
      <c r="N52" s="79">
        <f>SUM(N41:N50)</f>
        <v>12274.45</v>
      </c>
      <c r="O52" s="79">
        <f>SUM(O41:O50)</f>
        <v>4909.7800000000007</v>
      </c>
      <c r="P52" s="79"/>
      <c r="Q52" s="79">
        <f>SUM(Q41:Q50)</f>
        <v>1429.96</v>
      </c>
      <c r="R52" s="79">
        <f>SUM(R41:R50)</f>
        <v>1429.96</v>
      </c>
      <c r="S52" s="215">
        <f>SUM(S41:S51)</f>
        <v>1000</v>
      </c>
      <c r="T52" s="79">
        <f>SUM(T41:T51)</f>
        <v>122.58</v>
      </c>
      <c r="U52" s="79"/>
      <c r="V52" s="79">
        <f>SUM(V41:V50)</f>
        <v>1582.81</v>
      </c>
      <c r="W52" s="215">
        <f>SUM(W41:W50)</f>
        <v>1000</v>
      </c>
      <c r="X52" s="79"/>
      <c r="Y52" s="79">
        <f>SUM(Y41:Y50)</f>
        <v>1350</v>
      </c>
      <c r="Z52" s="79"/>
      <c r="AA52" s="79"/>
      <c r="AB52" s="79">
        <f>SUM(AB41:AB51)</f>
        <v>5055.3900000000003</v>
      </c>
      <c r="AC52" s="79">
        <f>SUM(AC41:AC51)</f>
        <v>7100.8740000000007</v>
      </c>
      <c r="AD52" s="79">
        <f>SUM(AD41:AD51)</f>
        <v>30770.454000000005</v>
      </c>
      <c r="AE52" s="98"/>
    </row>
    <row r="53" spans="1:31" s="34" customFormat="1" ht="12.75" customHeight="1" x14ac:dyDescent="0.2">
      <c r="A53" s="238">
        <v>12</v>
      </c>
      <c r="B53" s="239" t="s">
        <v>117</v>
      </c>
      <c r="C53" s="238" t="s">
        <v>28</v>
      </c>
      <c r="D53" s="265" t="s">
        <v>124</v>
      </c>
      <c r="E53" s="238">
        <v>38</v>
      </c>
      <c r="F53" s="238" t="s">
        <v>29</v>
      </c>
      <c r="G53" s="237" t="s">
        <v>194</v>
      </c>
      <c r="H53" s="173" t="s">
        <v>150</v>
      </c>
      <c r="I53" s="171">
        <v>11047</v>
      </c>
      <c r="J53" s="67"/>
      <c r="K53" s="67">
        <v>2</v>
      </c>
      <c r="L53" s="67"/>
      <c r="M53" s="67"/>
      <c r="N53" s="55">
        <v>1227.44</v>
      </c>
      <c r="O53" s="67"/>
      <c r="P53" s="67"/>
      <c r="Q53" s="67">
        <v>94.56</v>
      </c>
      <c r="R53" s="67">
        <v>94.56</v>
      </c>
      <c r="S53" s="67">
        <v>1000</v>
      </c>
      <c r="T53" s="67">
        <v>37.82</v>
      </c>
      <c r="U53" s="67">
        <v>40</v>
      </c>
      <c r="V53" s="62">
        <v>40.590000000000003</v>
      </c>
      <c r="W53" s="73"/>
      <c r="X53" s="67"/>
      <c r="Y53" s="55"/>
      <c r="Z53" s="55"/>
      <c r="AA53" s="55">
        <v>730.5</v>
      </c>
      <c r="AB53" s="55">
        <f t="shared" ref="AB53:AB59" si="3">SUM(S53:AA53)</f>
        <v>1848.9099999999999</v>
      </c>
      <c r="AC53" s="166">
        <f>(N53+Q53+S53+T53+V53+AA53+U53)*30%</f>
        <v>951.27300000000002</v>
      </c>
      <c r="AD53" s="55">
        <f>N53+Q53+S53+T53+V53+AA53+AC53+U53</f>
        <v>4122.1830000000009</v>
      </c>
      <c r="AE53" s="98"/>
    </row>
    <row r="54" spans="1:31" s="117" customFormat="1" ht="12.75" customHeight="1" x14ac:dyDescent="0.2">
      <c r="A54" s="238"/>
      <c r="B54" s="292"/>
      <c r="C54" s="238"/>
      <c r="D54" s="266"/>
      <c r="E54" s="238"/>
      <c r="F54" s="238"/>
      <c r="G54" s="237"/>
      <c r="H54" s="173" t="s">
        <v>151</v>
      </c>
      <c r="I54" s="171">
        <v>11047</v>
      </c>
      <c r="J54" s="112"/>
      <c r="K54" s="112">
        <v>2</v>
      </c>
      <c r="L54" s="112"/>
      <c r="M54" s="112"/>
      <c r="N54" s="55">
        <v>1227.44</v>
      </c>
      <c r="O54" s="112"/>
      <c r="P54" s="112"/>
      <c r="Q54" s="112">
        <v>94.56</v>
      </c>
      <c r="R54" s="112">
        <v>94.56</v>
      </c>
      <c r="S54" s="112"/>
      <c r="T54" s="112"/>
      <c r="U54" s="112"/>
      <c r="V54" s="62">
        <v>40.590000000000003</v>
      </c>
      <c r="W54" s="114"/>
      <c r="X54" s="112"/>
      <c r="Y54" s="55"/>
      <c r="Z54" s="55"/>
      <c r="AA54" s="55"/>
      <c r="AB54" s="55">
        <f t="shared" si="3"/>
        <v>40.590000000000003</v>
      </c>
      <c r="AC54" s="162">
        <f t="shared" ref="AC54:AC59" si="4">(N54+Q54+V54)*30%</f>
        <v>408.77699999999999</v>
      </c>
      <c r="AD54" s="55">
        <f t="shared" ref="AD54:AD59" si="5">N54+Q54+V54+AC54</f>
        <v>1771.367</v>
      </c>
      <c r="AE54" s="98"/>
    </row>
    <row r="55" spans="1:31" s="117" customFormat="1" ht="12.75" customHeight="1" x14ac:dyDescent="0.2">
      <c r="A55" s="238"/>
      <c r="B55" s="292"/>
      <c r="C55" s="238"/>
      <c r="D55" s="266"/>
      <c r="E55" s="238"/>
      <c r="F55" s="238"/>
      <c r="G55" s="237"/>
      <c r="H55" s="173" t="s">
        <v>152</v>
      </c>
      <c r="I55" s="171">
        <v>11047</v>
      </c>
      <c r="J55" s="112"/>
      <c r="K55" s="112">
        <v>2</v>
      </c>
      <c r="L55" s="112"/>
      <c r="M55" s="112"/>
      <c r="N55" s="55">
        <v>1227.44</v>
      </c>
      <c r="O55" s="112"/>
      <c r="P55" s="112"/>
      <c r="Q55" s="112">
        <v>94.56</v>
      </c>
      <c r="R55" s="112">
        <v>94.56</v>
      </c>
      <c r="S55" s="112"/>
      <c r="T55" s="112"/>
      <c r="U55" s="112"/>
      <c r="V55" s="62">
        <v>40.590000000000003</v>
      </c>
      <c r="W55" s="114"/>
      <c r="X55" s="112"/>
      <c r="Y55" s="55"/>
      <c r="Z55" s="55"/>
      <c r="AA55" s="55"/>
      <c r="AB55" s="55">
        <f t="shared" si="3"/>
        <v>40.590000000000003</v>
      </c>
      <c r="AC55" s="162">
        <f t="shared" si="4"/>
        <v>408.77699999999999</v>
      </c>
      <c r="AD55" s="55">
        <f t="shared" si="5"/>
        <v>1771.367</v>
      </c>
      <c r="AE55" s="98"/>
    </row>
    <row r="56" spans="1:31" s="34" customFormat="1" ht="12.75" customHeight="1" x14ac:dyDescent="0.2">
      <c r="A56" s="238"/>
      <c r="B56" s="292"/>
      <c r="C56" s="238"/>
      <c r="D56" s="266"/>
      <c r="E56" s="238"/>
      <c r="F56" s="238"/>
      <c r="G56" s="237"/>
      <c r="H56" s="173" t="s">
        <v>153</v>
      </c>
      <c r="I56" s="171">
        <v>11047</v>
      </c>
      <c r="J56" s="67"/>
      <c r="K56" s="67">
        <v>2</v>
      </c>
      <c r="L56" s="67"/>
      <c r="M56" s="55"/>
      <c r="N56" s="55">
        <v>1227.44</v>
      </c>
      <c r="O56" s="67"/>
      <c r="P56" s="67"/>
      <c r="Q56" s="67">
        <v>94.56</v>
      </c>
      <c r="R56" s="67">
        <v>94.56</v>
      </c>
      <c r="S56" s="67"/>
      <c r="T56" s="67"/>
      <c r="U56" s="67"/>
      <c r="V56" s="62">
        <v>40.590000000000003</v>
      </c>
      <c r="W56" s="62"/>
      <c r="X56" s="67"/>
      <c r="Y56" s="55"/>
      <c r="Z56" s="55"/>
      <c r="AA56" s="55"/>
      <c r="AB56" s="55">
        <f t="shared" si="3"/>
        <v>40.590000000000003</v>
      </c>
      <c r="AC56" s="162">
        <f t="shared" si="4"/>
        <v>408.77699999999999</v>
      </c>
      <c r="AD56" s="55">
        <f t="shared" si="5"/>
        <v>1771.367</v>
      </c>
      <c r="AE56" s="98"/>
    </row>
    <row r="57" spans="1:31" s="128" customFormat="1" ht="12.75" customHeight="1" x14ac:dyDescent="0.2">
      <c r="A57" s="238"/>
      <c r="B57" s="292"/>
      <c r="C57" s="238"/>
      <c r="D57" s="266"/>
      <c r="E57" s="238"/>
      <c r="F57" s="238"/>
      <c r="G57" s="237"/>
      <c r="H57" s="173" t="s">
        <v>154</v>
      </c>
      <c r="I57" s="171">
        <v>11047</v>
      </c>
      <c r="J57" s="127"/>
      <c r="K57" s="127">
        <v>1</v>
      </c>
      <c r="L57" s="127"/>
      <c r="M57" s="55"/>
      <c r="N57" s="55">
        <v>613.72</v>
      </c>
      <c r="O57" s="127"/>
      <c r="P57" s="127"/>
      <c r="Q57" s="127">
        <v>47.28</v>
      </c>
      <c r="R57" s="127">
        <v>47.28</v>
      </c>
      <c r="S57" s="127"/>
      <c r="T57" s="127"/>
      <c r="U57" s="127"/>
      <c r="V57" s="62">
        <v>20.29</v>
      </c>
      <c r="W57" s="62"/>
      <c r="X57" s="127"/>
      <c r="Y57" s="55"/>
      <c r="Z57" s="55"/>
      <c r="AA57" s="55"/>
      <c r="AB57" s="55">
        <f t="shared" si="3"/>
        <v>20.29</v>
      </c>
      <c r="AC57" s="162">
        <f t="shared" si="4"/>
        <v>204.38699999999997</v>
      </c>
      <c r="AD57" s="55">
        <f t="shared" si="5"/>
        <v>885.67699999999991</v>
      </c>
      <c r="AE57" s="98"/>
    </row>
    <row r="58" spans="1:31" s="128" customFormat="1" ht="12.75" customHeight="1" x14ac:dyDescent="0.2">
      <c r="A58" s="238"/>
      <c r="B58" s="292"/>
      <c r="C58" s="238"/>
      <c r="D58" s="266"/>
      <c r="E58" s="238"/>
      <c r="F58" s="238"/>
      <c r="G58" s="237"/>
      <c r="H58" s="173" t="s">
        <v>155</v>
      </c>
      <c r="I58" s="171">
        <v>11047</v>
      </c>
      <c r="J58" s="127"/>
      <c r="K58" s="127">
        <v>1</v>
      </c>
      <c r="L58" s="127"/>
      <c r="M58" s="55"/>
      <c r="N58" s="55">
        <v>613.72</v>
      </c>
      <c r="O58" s="127"/>
      <c r="P58" s="127"/>
      <c r="Q58" s="127">
        <v>47.28</v>
      </c>
      <c r="R58" s="127">
        <v>47.28</v>
      </c>
      <c r="S58" s="127"/>
      <c r="T58" s="127"/>
      <c r="U58" s="127"/>
      <c r="V58" s="62">
        <v>20.29</v>
      </c>
      <c r="W58" s="62"/>
      <c r="X58" s="127"/>
      <c r="Y58" s="55"/>
      <c r="Z58" s="55"/>
      <c r="AA58" s="55"/>
      <c r="AB58" s="55">
        <f t="shared" si="3"/>
        <v>20.29</v>
      </c>
      <c r="AC58" s="162">
        <f t="shared" si="4"/>
        <v>204.38699999999997</v>
      </c>
      <c r="AD58" s="55">
        <f t="shared" si="5"/>
        <v>885.67699999999991</v>
      </c>
      <c r="AE58" s="98"/>
    </row>
    <row r="59" spans="1:31" s="128" customFormat="1" ht="12.75" customHeight="1" x14ac:dyDescent="0.2">
      <c r="A59" s="238"/>
      <c r="B59" s="292"/>
      <c r="C59" s="238"/>
      <c r="D59" s="266"/>
      <c r="E59" s="238"/>
      <c r="F59" s="238"/>
      <c r="G59" s="237"/>
      <c r="H59" s="173" t="s">
        <v>156</v>
      </c>
      <c r="I59" s="171">
        <v>11047</v>
      </c>
      <c r="J59" s="127"/>
      <c r="K59" s="127">
        <v>1</v>
      </c>
      <c r="L59" s="127"/>
      <c r="M59" s="55"/>
      <c r="N59" s="55">
        <v>613.72</v>
      </c>
      <c r="O59" s="127"/>
      <c r="P59" s="127"/>
      <c r="Q59" s="127">
        <v>47.28</v>
      </c>
      <c r="R59" s="127">
        <v>47.28</v>
      </c>
      <c r="S59" s="127"/>
      <c r="T59" s="127"/>
      <c r="U59" s="127"/>
      <c r="V59" s="62">
        <v>20.29</v>
      </c>
      <c r="W59" s="62"/>
      <c r="X59" s="127"/>
      <c r="Y59" s="55"/>
      <c r="Z59" s="55"/>
      <c r="AA59" s="55"/>
      <c r="AB59" s="55">
        <f t="shared" si="3"/>
        <v>20.29</v>
      </c>
      <c r="AC59" s="162">
        <f t="shared" si="4"/>
        <v>204.38699999999997</v>
      </c>
      <c r="AD59" s="55">
        <f t="shared" si="5"/>
        <v>885.67699999999991</v>
      </c>
      <c r="AE59" s="98"/>
    </row>
    <row r="60" spans="1:31" s="34" customFormat="1" ht="12.75" customHeight="1" x14ac:dyDescent="0.2">
      <c r="A60" s="238"/>
      <c r="B60" s="292"/>
      <c r="C60" s="238"/>
      <c r="D60" s="266"/>
      <c r="E60" s="238"/>
      <c r="F60" s="238"/>
      <c r="G60" s="237"/>
      <c r="H60" s="136"/>
      <c r="I60" s="67"/>
      <c r="J60" s="67"/>
      <c r="K60" s="67"/>
      <c r="L60" s="67"/>
      <c r="M60" s="67"/>
      <c r="N60" s="55"/>
      <c r="O60" s="67"/>
      <c r="P60" s="67"/>
      <c r="Q60" s="67"/>
      <c r="R60" s="67"/>
      <c r="S60" s="67"/>
      <c r="T60" s="67"/>
      <c r="U60" s="67"/>
      <c r="V60" s="62"/>
      <c r="W60" s="62"/>
      <c r="X60" s="67"/>
      <c r="Y60" s="55"/>
      <c r="Z60" s="55"/>
      <c r="AA60" s="55"/>
      <c r="AB60" s="55"/>
      <c r="AC60" s="162"/>
      <c r="AD60" s="55"/>
      <c r="AE60" s="98"/>
    </row>
    <row r="61" spans="1:31" s="34" customFormat="1" ht="25.5" customHeight="1" x14ac:dyDescent="0.2">
      <c r="A61" s="238"/>
      <c r="B61" s="293"/>
      <c r="C61" s="238"/>
      <c r="D61" s="267"/>
      <c r="E61" s="238"/>
      <c r="F61" s="238"/>
      <c r="G61" s="237"/>
      <c r="H61" s="76" t="s">
        <v>45</v>
      </c>
      <c r="I61" s="84"/>
      <c r="J61" s="85"/>
      <c r="K61" s="85">
        <v>11</v>
      </c>
      <c r="L61" s="85"/>
      <c r="M61" s="103"/>
      <c r="N61" s="86">
        <f>SUM(N53:N60)</f>
        <v>6750.920000000001</v>
      </c>
      <c r="O61" s="86"/>
      <c r="P61" s="103"/>
      <c r="Q61" s="86">
        <f t="shared" ref="Q61:V61" si="6">SUM(Q53:Q60)</f>
        <v>520.07999999999993</v>
      </c>
      <c r="R61" s="86">
        <f t="shared" si="6"/>
        <v>520.07999999999993</v>
      </c>
      <c r="S61" s="211">
        <f t="shared" si="6"/>
        <v>1000</v>
      </c>
      <c r="T61" s="86">
        <f t="shared" si="6"/>
        <v>37.82</v>
      </c>
      <c r="U61" s="86">
        <f t="shared" si="6"/>
        <v>40</v>
      </c>
      <c r="V61" s="86">
        <f t="shared" si="6"/>
        <v>223.23</v>
      </c>
      <c r="W61" s="86"/>
      <c r="X61" s="86"/>
      <c r="Y61" s="86"/>
      <c r="Z61" s="86"/>
      <c r="AA61" s="86">
        <f>SUM(AA53:AA60)</f>
        <v>730.5</v>
      </c>
      <c r="AB61" s="86">
        <f>SUM(AB53:AB60)</f>
        <v>2031.5499999999995</v>
      </c>
      <c r="AC61" s="79">
        <f>SUM(AC53:AC60)</f>
        <v>2790.7650000000003</v>
      </c>
      <c r="AD61" s="79">
        <f>SUM(AD53:AD60)</f>
        <v>12093.315000000001</v>
      </c>
      <c r="AE61" s="98"/>
    </row>
    <row r="62" spans="1:31" s="34" customFormat="1" ht="12.75" customHeight="1" x14ac:dyDescent="0.2">
      <c r="A62" s="238">
        <v>13</v>
      </c>
      <c r="B62" s="239" t="s">
        <v>183</v>
      </c>
      <c r="C62" s="238" t="s">
        <v>28</v>
      </c>
      <c r="D62" s="296" t="s">
        <v>184</v>
      </c>
      <c r="E62" s="238">
        <v>37</v>
      </c>
      <c r="F62" s="238" t="s">
        <v>29</v>
      </c>
      <c r="G62" s="237">
        <v>0.94</v>
      </c>
      <c r="H62" s="188" t="s">
        <v>238</v>
      </c>
      <c r="I62" s="171">
        <v>11047</v>
      </c>
      <c r="J62" s="67">
        <v>17</v>
      </c>
      <c r="K62" s="67"/>
      <c r="L62" s="67"/>
      <c r="M62" s="67">
        <v>10433.280000000001</v>
      </c>
      <c r="N62" s="55"/>
      <c r="O62" s="67"/>
      <c r="P62" s="55"/>
      <c r="Q62" s="159">
        <v>803.76</v>
      </c>
      <c r="R62" s="55">
        <v>803.76</v>
      </c>
      <c r="S62" s="67">
        <v>1000</v>
      </c>
      <c r="T62" s="67"/>
      <c r="U62" s="67">
        <v>80</v>
      </c>
      <c r="V62" s="58">
        <v>689.92</v>
      </c>
      <c r="W62" s="58"/>
      <c r="X62" s="67"/>
      <c r="Y62" s="55"/>
      <c r="Z62" s="55"/>
      <c r="AA62" s="55">
        <v>730.5</v>
      </c>
      <c r="AB62" s="55">
        <f>SUM(S62:AA62)</f>
        <v>2500.42</v>
      </c>
      <c r="AC62" s="68">
        <f>(M62+Q62+S62+V62+AA62+U62)*30%</f>
        <v>4121.2380000000003</v>
      </c>
      <c r="AD62" s="55">
        <f>M62+Q62+S62+V62+AA62+AC62+U62</f>
        <v>17858.698</v>
      </c>
      <c r="AE62" s="98"/>
    </row>
    <row r="63" spans="1:31" s="34" customFormat="1" ht="12.75" customHeight="1" x14ac:dyDescent="0.2">
      <c r="A63" s="238"/>
      <c r="B63" s="240"/>
      <c r="C63" s="238"/>
      <c r="D63" s="289"/>
      <c r="E63" s="238"/>
      <c r="F63" s="238"/>
      <c r="G63" s="236"/>
      <c r="H63" s="132"/>
      <c r="I63" s="109"/>
      <c r="J63" s="67"/>
      <c r="K63" s="67"/>
      <c r="L63" s="67"/>
      <c r="M63" s="67"/>
      <c r="N63" s="55"/>
      <c r="O63" s="67"/>
      <c r="P63" s="55"/>
      <c r="Q63" s="67"/>
      <c r="R63" s="67"/>
      <c r="S63" s="67"/>
      <c r="T63" s="67"/>
      <c r="U63" s="67"/>
      <c r="V63" s="58"/>
      <c r="W63" s="58"/>
      <c r="X63" s="67"/>
      <c r="Y63" s="55"/>
      <c r="Z63" s="55"/>
      <c r="AA63" s="55"/>
      <c r="AB63" s="55"/>
      <c r="AC63" s="68"/>
      <c r="AD63" s="55"/>
      <c r="AE63" s="98"/>
    </row>
    <row r="64" spans="1:31" s="34" customFormat="1" ht="12.75" customHeight="1" x14ac:dyDescent="0.2">
      <c r="A64" s="238"/>
      <c r="B64" s="240"/>
      <c r="C64" s="238"/>
      <c r="D64" s="289"/>
      <c r="E64" s="238"/>
      <c r="F64" s="238"/>
      <c r="G64" s="236"/>
      <c r="H64" s="132"/>
      <c r="I64" s="109"/>
      <c r="J64" s="67"/>
      <c r="K64" s="67"/>
      <c r="L64" s="67"/>
      <c r="M64" s="67"/>
      <c r="N64" s="55"/>
      <c r="O64" s="67"/>
      <c r="P64" s="55"/>
      <c r="Q64" s="67"/>
      <c r="R64" s="67"/>
      <c r="S64" s="67"/>
      <c r="T64" s="67"/>
      <c r="U64" s="67"/>
      <c r="V64" s="58"/>
      <c r="W64" s="58"/>
      <c r="X64" s="67"/>
      <c r="Y64" s="55"/>
      <c r="Z64" s="55"/>
      <c r="AA64" s="55"/>
      <c r="AB64" s="55"/>
      <c r="AC64" s="68"/>
      <c r="AD64" s="55"/>
      <c r="AE64" s="98"/>
    </row>
    <row r="65" spans="1:31" s="34" customFormat="1" ht="12.75" customHeight="1" x14ac:dyDescent="0.2">
      <c r="A65" s="238"/>
      <c r="B65" s="240"/>
      <c r="C65" s="238"/>
      <c r="D65" s="289"/>
      <c r="E65" s="238"/>
      <c r="F65" s="238"/>
      <c r="G65" s="236"/>
      <c r="H65" s="132"/>
      <c r="I65" s="109"/>
      <c r="J65" s="67"/>
      <c r="K65" s="67"/>
      <c r="L65" s="67"/>
      <c r="M65" s="67"/>
      <c r="N65" s="55"/>
      <c r="O65" s="55"/>
      <c r="P65" s="55"/>
      <c r="Q65" s="67"/>
      <c r="R65" s="67"/>
      <c r="S65" s="67"/>
      <c r="T65" s="67"/>
      <c r="U65" s="67"/>
      <c r="V65" s="58"/>
      <c r="W65" s="58"/>
      <c r="X65" s="67"/>
      <c r="Y65" s="55"/>
      <c r="Z65" s="55"/>
      <c r="AA65" s="55"/>
      <c r="AB65" s="55"/>
      <c r="AC65" s="68"/>
      <c r="AD65" s="55"/>
      <c r="AE65" s="98"/>
    </row>
    <row r="66" spans="1:31" s="34" customFormat="1" ht="12.75" customHeight="1" x14ac:dyDescent="0.2">
      <c r="A66" s="238"/>
      <c r="B66" s="240"/>
      <c r="C66" s="238"/>
      <c r="D66" s="289"/>
      <c r="E66" s="238"/>
      <c r="F66" s="238"/>
      <c r="G66" s="236"/>
      <c r="H66" s="132"/>
      <c r="I66" s="109"/>
      <c r="J66" s="67"/>
      <c r="K66" s="67"/>
      <c r="L66" s="67"/>
      <c r="M66" s="67"/>
      <c r="N66" s="55"/>
      <c r="O66" s="55"/>
      <c r="P66" s="55"/>
      <c r="Q66" s="67"/>
      <c r="R66" s="55"/>
      <c r="S66" s="67"/>
      <c r="T66" s="67"/>
      <c r="U66" s="67"/>
      <c r="V66" s="58"/>
      <c r="W66" s="58"/>
      <c r="X66" s="67"/>
      <c r="Y66" s="55"/>
      <c r="Z66" s="55"/>
      <c r="AA66" s="55"/>
      <c r="AB66" s="55"/>
      <c r="AC66" s="68"/>
      <c r="AD66" s="55"/>
      <c r="AE66" s="98"/>
    </row>
    <row r="67" spans="1:31" s="34" customFormat="1" ht="18" customHeight="1" x14ac:dyDescent="0.2">
      <c r="A67" s="238"/>
      <c r="B67" s="241"/>
      <c r="C67" s="238"/>
      <c r="D67" s="289"/>
      <c r="E67" s="238"/>
      <c r="F67" s="238"/>
      <c r="G67" s="236"/>
      <c r="H67" s="76" t="s">
        <v>45</v>
      </c>
      <c r="I67" s="84"/>
      <c r="J67" s="85">
        <v>17</v>
      </c>
      <c r="K67" s="85"/>
      <c r="L67" s="85"/>
      <c r="M67" s="86">
        <f>SUM(M62:M66)</f>
        <v>10433.280000000001</v>
      </c>
      <c r="N67" s="86"/>
      <c r="O67" s="86"/>
      <c r="P67" s="86"/>
      <c r="Q67" s="86">
        <f>SUM(Q62:Q66)</f>
        <v>803.76</v>
      </c>
      <c r="R67" s="86">
        <f>SUM(R62:R66)</f>
        <v>803.76</v>
      </c>
      <c r="S67" s="211">
        <f>SUM(S62:S66)</f>
        <v>1000</v>
      </c>
      <c r="T67" s="86"/>
      <c r="U67" s="86">
        <f>SUM(U62:U66)</f>
        <v>80</v>
      </c>
      <c r="V67" s="86">
        <f>SUM(V62:V66)</f>
        <v>689.92</v>
      </c>
      <c r="W67" s="86"/>
      <c r="X67" s="86"/>
      <c r="Y67" s="86"/>
      <c r="Z67" s="86"/>
      <c r="AA67" s="86">
        <f>SUM(AA62:AA66)</f>
        <v>730.5</v>
      </c>
      <c r="AB67" s="86">
        <f>SUM(AB62:AB66)</f>
        <v>2500.42</v>
      </c>
      <c r="AC67" s="79">
        <f>SUM(AC62:AC66)</f>
        <v>4121.2380000000003</v>
      </c>
      <c r="AD67" s="79">
        <f>SUM(AD62:AD66)</f>
        <v>17858.698</v>
      </c>
      <c r="AE67" s="98"/>
    </row>
    <row r="68" spans="1:31" s="34" customFormat="1" ht="12.75" customHeight="1" x14ac:dyDescent="0.2">
      <c r="D68" s="10"/>
      <c r="G68" s="91"/>
      <c r="N68" s="91"/>
      <c r="V68" s="92"/>
      <c r="W68" s="92"/>
      <c r="Y68" s="91"/>
      <c r="Z68" s="91"/>
      <c r="AA68" s="91"/>
      <c r="AB68" s="91"/>
      <c r="AE68" s="98"/>
    </row>
    <row r="69" spans="1:31" s="102" customFormat="1" ht="19.5" customHeight="1" x14ac:dyDescent="0.2">
      <c r="D69" s="12"/>
      <c r="G69" s="104"/>
      <c r="H69" s="167" t="s">
        <v>79</v>
      </c>
      <c r="I69" s="167"/>
      <c r="J69" s="168">
        <f>J15+J21+J40+J52+J61+J67</f>
        <v>56</v>
      </c>
      <c r="K69" s="210">
        <v>46</v>
      </c>
      <c r="L69" s="168">
        <f t="shared" ref="L69:AA69" si="7">L15+L21+L40+L52+L61+L67</f>
        <v>21</v>
      </c>
      <c r="M69" s="169">
        <f t="shared" si="7"/>
        <v>34368.449999999997</v>
      </c>
      <c r="N69" s="169">
        <f t="shared" si="7"/>
        <v>28231.180000000004</v>
      </c>
      <c r="O69" s="169">
        <f t="shared" si="7"/>
        <v>12888.140000000001</v>
      </c>
      <c r="P69" s="169">
        <f t="shared" si="7"/>
        <v>0</v>
      </c>
      <c r="Q69" s="169">
        <f t="shared" si="7"/>
        <v>5895.92</v>
      </c>
      <c r="R69" s="169">
        <f t="shared" si="7"/>
        <v>5895.92</v>
      </c>
      <c r="S69" s="169">
        <f t="shared" si="7"/>
        <v>6000</v>
      </c>
      <c r="T69" s="169">
        <f t="shared" si="7"/>
        <v>303.40999999999997</v>
      </c>
      <c r="U69" s="169">
        <f t="shared" si="7"/>
        <v>320</v>
      </c>
      <c r="V69" s="169">
        <f t="shared" si="7"/>
        <v>4687.47</v>
      </c>
      <c r="W69" s="169">
        <f t="shared" si="7"/>
        <v>3000</v>
      </c>
      <c r="X69" s="169">
        <f t="shared" si="7"/>
        <v>0</v>
      </c>
      <c r="Y69" s="169">
        <f t="shared" si="7"/>
        <v>4050</v>
      </c>
      <c r="Z69" s="169">
        <f t="shared" si="7"/>
        <v>0</v>
      </c>
      <c r="AA69" s="169">
        <f t="shared" si="7"/>
        <v>4383</v>
      </c>
      <c r="AB69" s="169">
        <f>SUM(S69:AA69)</f>
        <v>22743.88</v>
      </c>
      <c r="AC69" s="72">
        <f>(M69+N69+O69+Q69+S69+T69+V69+W69+AA69+U69+Y69)*30%</f>
        <v>31238.271000000001</v>
      </c>
      <c r="AD69" s="169">
        <f>M69+N69+O69+Q69+S69+T69+V69+W69+Y69+AA69+AC69+U69</f>
        <v>135365.84100000001</v>
      </c>
      <c r="AE69" s="98"/>
    </row>
  </sheetData>
  <mergeCells count="74">
    <mergeCell ref="A62:A67"/>
    <mergeCell ref="B62:B67"/>
    <mergeCell ref="C62:C67"/>
    <mergeCell ref="D62:D67"/>
    <mergeCell ref="E62:E67"/>
    <mergeCell ref="A53:A61"/>
    <mergeCell ref="B53:B61"/>
    <mergeCell ref="C53:C61"/>
    <mergeCell ref="D16:D21"/>
    <mergeCell ref="E16:E21"/>
    <mergeCell ref="A41:A52"/>
    <mergeCell ref="B41:B52"/>
    <mergeCell ref="C41:C52"/>
    <mergeCell ref="D41:D52"/>
    <mergeCell ref="E41:E52"/>
    <mergeCell ref="D53:D61"/>
    <mergeCell ref="E53:E61"/>
    <mergeCell ref="A22:A40"/>
    <mergeCell ref="B22:B40"/>
    <mergeCell ref="C22:C40"/>
    <mergeCell ref="D22:D40"/>
    <mergeCell ref="G62:G67"/>
    <mergeCell ref="F62:F67"/>
    <mergeCell ref="G41:G52"/>
    <mergeCell ref="F41:F52"/>
    <mergeCell ref="F7:F15"/>
    <mergeCell ref="F16:F21"/>
    <mergeCell ref="G7:G15"/>
    <mergeCell ref="F53:F61"/>
    <mergeCell ref="G53:G61"/>
    <mergeCell ref="A16:A21"/>
    <mergeCell ref="B16:B21"/>
    <mergeCell ref="C16:C21"/>
    <mergeCell ref="P4:P5"/>
    <mergeCell ref="G17:G21"/>
    <mergeCell ref="M3:O4"/>
    <mergeCell ref="L4:L5"/>
    <mergeCell ref="A7:A15"/>
    <mergeCell ref="B7:B15"/>
    <mergeCell ref="C7:C15"/>
    <mergeCell ref="D7:D15"/>
    <mergeCell ref="E7:E15"/>
    <mergeCell ref="X4:X5"/>
    <mergeCell ref="Y4:Y5"/>
    <mergeCell ref="P3:R3"/>
    <mergeCell ref="S3:AB3"/>
    <mergeCell ref="E22:E40"/>
    <mergeCell ref="F22:F40"/>
    <mergeCell ref="G22:G40"/>
    <mergeCell ref="Z4:Z5"/>
    <mergeCell ref="K4:K5"/>
    <mergeCell ref="J3:L3"/>
    <mergeCell ref="R4:R5"/>
    <mergeCell ref="S4:S5"/>
    <mergeCell ref="T4:T5"/>
    <mergeCell ref="U4:U5"/>
    <mergeCell ref="W4:W5"/>
    <mergeCell ref="V4:V5"/>
    <mergeCell ref="A2:AD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AD3:AD5"/>
    <mergeCell ref="J4:J5"/>
    <mergeCell ref="AC3:AC5"/>
    <mergeCell ref="AA4:AA5"/>
    <mergeCell ref="AB4:AB5"/>
    <mergeCell ref="Q4:Q5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18"/>
  <sheetViews>
    <sheetView view="pageBreakPreview" topLeftCell="C37" zoomScaleSheetLayoutView="100" workbookViewId="0">
      <selection activeCell="M21" sqref="M21"/>
    </sheetView>
  </sheetViews>
  <sheetFormatPr defaultColWidth="9.140625" defaultRowHeight="14.25" x14ac:dyDescent="0.2"/>
  <cols>
    <col min="1" max="1" width="4.42578125" style="34" customWidth="1"/>
    <col min="2" max="2" width="17.85546875" style="34" customWidth="1"/>
    <col min="3" max="3" width="11.85546875" style="34" customWidth="1"/>
    <col min="4" max="4" width="16.5703125" style="34" customWidth="1"/>
    <col min="5" max="5" width="8.7109375" style="34" customWidth="1"/>
    <col min="6" max="6" width="19.7109375" style="34" customWidth="1"/>
    <col min="7" max="7" width="7.5703125" style="91" customWidth="1"/>
    <col min="8" max="8" width="25" style="34" customWidth="1"/>
    <col min="9" max="9" width="9.28515625" style="34" customWidth="1"/>
    <col min="10" max="12" width="5.7109375" style="34" customWidth="1"/>
    <col min="13" max="13" width="10.42578125" style="34" customWidth="1"/>
    <col min="14" max="14" width="12.140625" style="91" customWidth="1"/>
    <col min="15" max="15" width="11.7109375" style="34" customWidth="1"/>
    <col min="16" max="16" width="9.85546875" style="34" customWidth="1"/>
    <col min="17" max="17" width="11.85546875" style="34" customWidth="1"/>
    <col min="18" max="18" width="12" style="34" customWidth="1"/>
    <col min="19" max="19" width="9.7109375" style="34" customWidth="1"/>
    <col min="20" max="20" width="7.85546875" style="34" customWidth="1"/>
    <col min="21" max="21" width="8.140625" style="34" customWidth="1"/>
    <col min="22" max="22" width="11.7109375" style="34" customWidth="1"/>
    <col min="23" max="23" width="9.28515625" style="34" customWidth="1"/>
    <col min="24" max="24" width="9.28515625" style="92" customWidth="1"/>
    <col min="25" max="25" width="9.5703125" style="34" customWidth="1"/>
    <col min="26" max="26" width="9.7109375" style="91" customWidth="1"/>
    <col min="27" max="28" width="11.140625" style="91" customWidth="1"/>
    <col min="29" max="29" width="11.28515625" style="34" customWidth="1"/>
    <col min="30" max="30" width="14.28515625" style="34" customWidth="1"/>
    <col min="31" max="31" width="9.5703125" style="34" bestFit="1" customWidth="1"/>
    <col min="32" max="16384" width="9.140625" style="34"/>
  </cols>
  <sheetData>
    <row r="2" spans="1:31" ht="21.75" customHeight="1" x14ac:dyDescent="0.2">
      <c r="A2" s="252" t="s">
        <v>180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</row>
    <row r="3" spans="1:31" s="14" customFormat="1" ht="42.75" customHeight="1" x14ac:dyDescent="0.2">
      <c r="A3" s="253" t="s">
        <v>1</v>
      </c>
      <c r="B3" s="254" t="s">
        <v>4</v>
      </c>
      <c r="C3" s="257" t="s">
        <v>13</v>
      </c>
      <c r="D3" s="257" t="s">
        <v>12</v>
      </c>
      <c r="E3" s="257" t="s">
        <v>10</v>
      </c>
      <c r="F3" s="257" t="s">
        <v>14</v>
      </c>
      <c r="G3" s="262" t="s">
        <v>11</v>
      </c>
      <c r="H3" s="254" t="s">
        <v>0</v>
      </c>
      <c r="I3" s="258" t="s">
        <v>8</v>
      </c>
      <c r="J3" s="259" t="s">
        <v>2</v>
      </c>
      <c r="K3" s="260"/>
      <c r="L3" s="261"/>
      <c r="M3" s="269" t="s">
        <v>15</v>
      </c>
      <c r="N3" s="270"/>
      <c r="O3" s="271"/>
      <c r="P3" s="268" t="s">
        <v>20</v>
      </c>
      <c r="Q3" s="268"/>
      <c r="R3" s="268"/>
      <c r="S3" s="243" t="s">
        <v>21</v>
      </c>
      <c r="T3" s="244"/>
      <c r="U3" s="244"/>
      <c r="V3" s="244"/>
      <c r="W3" s="244"/>
      <c r="X3" s="244"/>
      <c r="Y3" s="244"/>
      <c r="Z3" s="244"/>
      <c r="AA3" s="245"/>
      <c r="AB3" s="33"/>
      <c r="AC3" s="249" t="s">
        <v>9</v>
      </c>
      <c r="AD3" s="254" t="s">
        <v>3</v>
      </c>
    </row>
    <row r="4" spans="1:31" s="15" customFormat="1" ht="55.5" customHeight="1" x14ac:dyDescent="0.2">
      <c r="A4" s="253"/>
      <c r="B4" s="255"/>
      <c r="C4" s="257"/>
      <c r="D4" s="257"/>
      <c r="E4" s="257"/>
      <c r="F4" s="257"/>
      <c r="G4" s="263"/>
      <c r="H4" s="255"/>
      <c r="I4" s="258"/>
      <c r="J4" s="258" t="s">
        <v>5</v>
      </c>
      <c r="K4" s="258" t="s">
        <v>6</v>
      </c>
      <c r="L4" s="249" t="s">
        <v>7</v>
      </c>
      <c r="M4" s="272"/>
      <c r="N4" s="273"/>
      <c r="O4" s="274"/>
      <c r="P4" s="242" t="s">
        <v>17</v>
      </c>
      <c r="Q4" s="242" t="s">
        <v>18</v>
      </c>
      <c r="R4" s="242" t="s">
        <v>19</v>
      </c>
      <c r="S4" s="242" t="s">
        <v>173</v>
      </c>
      <c r="T4" s="242" t="s">
        <v>24</v>
      </c>
      <c r="U4" s="242" t="s">
        <v>262</v>
      </c>
      <c r="V4" s="242" t="s">
        <v>22</v>
      </c>
      <c r="W4" s="242" t="s">
        <v>82</v>
      </c>
      <c r="X4" s="242" t="s">
        <v>78</v>
      </c>
      <c r="Y4" s="246" t="s">
        <v>16</v>
      </c>
      <c r="Z4" s="248" t="s">
        <v>26</v>
      </c>
      <c r="AA4" s="246" t="s">
        <v>23</v>
      </c>
      <c r="AB4" s="246" t="s">
        <v>25</v>
      </c>
      <c r="AC4" s="250"/>
      <c r="AD4" s="255"/>
    </row>
    <row r="5" spans="1:31" s="14" customFormat="1" ht="53.25" customHeight="1" x14ac:dyDescent="0.2">
      <c r="A5" s="253"/>
      <c r="B5" s="256"/>
      <c r="C5" s="257"/>
      <c r="D5" s="257"/>
      <c r="E5" s="257"/>
      <c r="F5" s="257"/>
      <c r="G5" s="264"/>
      <c r="H5" s="256"/>
      <c r="I5" s="258"/>
      <c r="J5" s="258"/>
      <c r="K5" s="258"/>
      <c r="L5" s="251"/>
      <c r="M5" s="31" t="s">
        <v>5</v>
      </c>
      <c r="N5" s="17" t="s">
        <v>6</v>
      </c>
      <c r="O5" s="31" t="s">
        <v>7</v>
      </c>
      <c r="P5" s="242"/>
      <c r="Q5" s="242"/>
      <c r="R5" s="242"/>
      <c r="S5" s="242"/>
      <c r="T5" s="242"/>
      <c r="U5" s="242"/>
      <c r="V5" s="242"/>
      <c r="W5" s="242"/>
      <c r="X5" s="242"/>
      <c r="Y5" s="247"/>
      <c r="Z5" s="248"/>
      <c r="AA5" s="247"/>
      <c r="AB5" s="247"/>
      <c r="AC5" s="251"/>
      <c r="AD5" s="256"/>
    </row>
    <row r="6" spans="1:31" s="35" customFormat="1" ht="6" customHeight="1" x14ac:dyDescent="0.2">
      <c r="A6" s="38"/>
      <c r="B6" s="39"/>
      <c r="C6" s="39"/>
      <c r="D6" s="40"/>
      <c r="E6" s="40"/>
      <c r="F6" s="40"/>
      <c r="G6" s="41"/>
      <c r="H6" s="42"/>
      <c r="I6" s="39"/>
      <c r="J6" s="39"/>
      <c r="K6" s="39"/>
      <c r="L6" s="43"/>
      <c r="M6" s="36"/>
      <c r="N6" s="37"/>
      <c r="O6" s="36"/>
      <c r="P6" s="44"/>
      <c r="Q6" s="43"/>
      <c r="R6" s="43"/>
      <c r="S6" s="43"/>
      <c r="T6" s="43"/>
      <c r="U6" s="43"/>
      <c r="V6" s="43"/>
      <c r="W6" s="43"/>
      <c r="X6" s="45"/>
      <c r="Y6" s="39"/>
      <c r="Z6" s="46"/>
      <c r="AA6" s="46"/>
      <c r="AB6" s="48"/>
      <c r="AC6" s="44"/>
      <c r="AD6" s="49"/>
    </row>
    <row r="7" spans="1:31" ht="12.75" customHeight="1" x14ac:dyDescent="0.2">
      <c r="A7" s="287">
        <v>14</v>
      </c>
      <c r="B7" s="279" t="s">
        <v>125</v>
      </c>
      <c r="C7" s="265" t="s">
        <v>52</v>
      </c>
      <c r="D7" s="238" t="s">
        <v>126</v>
      </c>
      <c r="E7" s="238">
        <v>7</v>
      </c>
      <c r="F7" s="238" t="s">
        <v>118</v>
      </c>
      <c r="G7" s="297">
        <v>1.22</v>
      </c>
      <c r="H7" s="69" t="s">
        <v>239</v>
      </c>
      <c r="I7" s="67">
        <v>11047</v>
      </c>
      <c r="J7" s="53">
        <v>18</v>
      </c>
      <c r="K7" s="54"/>
      <c r="L7" s="52"/>
      <c r="M7" s="55">
        <v>11047</v>
      </c>
      <c r="N7" s="55"/>
      <c r="O7" s="55"/>
      <c r="P7" s="68"/>
      <c r="Q7" s="82">
        <v>655.02</v>
      </c>
      <c r="R7" s="82">
        <v>655.02</v>
      </c>
      <c r="S7" s="218">
        <v>1000</v>
      </c>
      <c r="T7" s="82"/>
      <c r="U7" s="82">
        <v>80</v>
      </c>
      <c r="V7" s="82">
        <v>730.5</v>
      </c>
      <c r="W7" s="218">
        <v>800</v>
      </c>
      <c r="X7" s="58"/>
      <c r="Y7" s="52"/>
      <c r="Z7" s="61"/>
      <c r="AA7" s="61">
        <v>1826.25</v>
      </c>
      <c r="AB7" s="61">
        <f>SUM(S7:AA7)</f>
        <v>4436.75</v>
      </c>
      <c r="AC7" s="162">
        <f>(M7+Q7+S7+V7+W7+AA7+U7)*30%</f>
        <v>4841.6310000000003</v>
      </c>
      <c r="AD7" s="55">
        <f>M7+Q7+S7+U7+V7+W7+AA7+AC7</f>
        <v>20980.401000000002</v>
      </c>
    </row>
    <row r="8" spans="1:31" s="123" customFormat="1" ht="12.75" customHeight="1" x14ac:dyDescent="0.2">
      <c r="A8" s="288"/>
      <c r="B8" s="280"/>
      <c r="C8" s="266"/>
      <c r="D8" s="238"/>
      <c r="E8" s="238"/>
      <c r="F8" s="278"/>
      <c r="G8" s="298"/>
      <c r="H8" s="69" t="s">
        <v>240</v>
      </c>
      <c r="I8" s="118">
        <v>11047</v>
      </c>
      <c r="J8" s="122"/>
      <c r="K8" s="54">
        <v>2</v>
      </c>
      <c r="L8" s="119"/>
      <c r="M8" s="55"/>
      <c r="N8" s="61">
        <v>1227.44</v>
      </c>
      <c r="O8" s="55"/>
      <c r="P8" s="121"/>
      <c r="Q8" s="120">
        <v>72.78</v>
      </c>
      <c r="R8" s="120">
        <v>72.78</v>
      </c>
      <c r="S8" s="120"/>
      <c r="T8" s="120"/>
      <c r="U8" s="120"/>
      <c r="V8" s="120"/>
      <c r="W8" s="120"/>
      <c r="X8" s="58"/>
      <c r="Y8" s="119"/>
      <c r="Z8" s="61"/>
      <c r="AA8" s="61"/>
      <c r="AB8" s="61"/>
      <c r="AC8" s="162">
        <f>(N8+Q8)*30%</f>
        <v>390.06599999999997</v>
      </c>
      <c r="AD8" s="55">
        <f>N8+Q8+AC8</f>
        <v>1690.2860000000001</v>
      </c>
    </row>
    <row r="9" spans="1:31" s="123" customFormat="1" ht="12.75" customHeight="1" x14ac:dyDescent="0.2">
      <c r="A9" s="288"/>
      <c r="B9" s="280"/>
      <c r="C9" s="266"/>
      <c r="D9" s="238"/>
      <c r="E9" s="238"/>
      <c r="F9" s="278"/>
      <c r="G9" s="298"/>
      <c r="H9" s="69" t="s">
        <v>259</v>
      </c>
      <c r="I9" s="118"/>
      <c r="J9" s="122"/>
      <c r="K9" s="54">
        <v>2</v>
      </c>
      <c r="L9" s="119"/>
      <c r="M9" s="55"/>
      <c r="N9" s="61">
        <v>1227.44</v>
      </c>
      <c r="O9" s="55"/>
      <c r="P9" s="121"/>
      <c r="Q9" s="120">
        <v>72.78</v>
      </c>
      <c r="R9" s="120">
        <v>72.78</v>
      </c>
      <c r="S9" s="120"/>
      <c r="T9" s="120"/>
      <c r="U9" s="120"/>
      <c r="V9" s="120"/>
      <c r="W9" s="120"/>
      <c r="X9" s="58"/>
      <c r="Y9" s="119"/>
      <c r="Z9" s="61"/>
      <c r="AA9" s="61"/>
      <c r="AB9" s="61"/>
      <c r="AC9" s="55">
        <f>(N9+Q9)*30%</f>
        <v>390.06599999999997</v>
      </c>
      <c r="AD9" s="213">
        <f>N9+Q9+AC9</f>
        <v>1690.2860000000001</v>
      </c>
    </row>
    <row r="10" spans="1:31" ht="12.75" customHeight="1" x14ac:dyDescent="0.2">
      <c r="A10" s="288"/>
      <c r="B10" s="280"/>
      <c r="C10" s="266"/>
      <c r="D10" s="238"/>
      <c r="E10" s="238"/>
      <c r="F10" s="278"/>
      <c r="G10" s="298"/>
      <c r="H10" s="69"/>
      <c r="I10" s="109"/>
      <c r="J10" s="53"/>
      <c r="K10" s="62"/>
      <c r="L10" s="67"/>
      <c r="M10" s="55"/>
      <c r="N10" s="61"/>
      <c r="O10" s="55"/>
      <c r="P10" s="68"/>
      <c r="Q10" s="107"/>
      <c r="R10" s="82"/>
      <c r="S10" s="82"/>
      <c r="T10" s="82"/>
      <c r="U10" s="82"/>
      <c r="V10" s="82"/>
      <c r="W10" s="82"/>
      <c r="X10" s="58"/>
      <c r="Y10" s="67"/>
      <c r="Z10" s="55"/>
      <c r="AA10" s="55"/>
      <c r="AB10" s="61"/>
      <c r="AC10" s="55"/>
      <c r="AD10" s="55"/>
    </row>
    <row r="11" spans="1:31" ht="12.75" customHeight="1" x14ac:dyDescent="0.2">
      <c r="A11" s="288"/>
      <c r="B11" s="280"/>
      <c r="C11" s="266"/>
      <c r="D11" s="238"/>
      <c r="E11" s="238"/>
      <c r="F11" s="278"/>
      <c r="G11" s="298"/>
      <c r="H11" s="69"/>
      <c r="I11" s="109"/>
      <c r="J11" s="53"/>
      <c r="K11" s="54"/>
      <c r="L11" s="52"/>
      <c r="M11" s="55"/>
      <c r="N11" s="61"/>
      <c r="O11" s="61"/>
      <c r="P11" s="68"/>
      <c r="Q11" s="107"/>
      <c r="R11" s="82"/>
      <c r="S11" s="82"/>
      <c r="T11" s="82"/>
      <c r="U11" s="82"/>
      <c r="V11" s="82"/>
      <c r="W11" s="82"/>
      <c r="X11" s="60"/>
      <c r="Y11" s="52"/>
      <c r="Z11" s="61"/>
      <c r="AA11" s="61"/>
      <c r="AB11" s="61"/>
      <c r="AC11" s="55"/>
      <c r="AD11" s="55"/>
    </row>
    <row r="12" spans="1:31" s="35" customFormat="1" ht="28.5" customHeight="1" x14ac:dyDescent="0.2">
      <c r="A12" s="288"/>
      <c r="B12" s="280"/>
      <c r="C12" s="267"/>
      <c r="D12" s="238"/>
      <c r="E12" s="238"/>
      <c r="F12" s="278"/>
      <c r="G12" s="299"/>
      <c r="H12" s="64" t="s">
        <v>45</v>
      </c>
      <c r="I12" s="65"/>
      <c r="J12" s="65">
        <v>18</v>
      </c>
      <c r="K12" s="65">
        <f>SUM(K7:K11)</f>
        <v>4</v>
      </c>
      <c r="L12" s="65"/>
      <c r="M12" s="66">
        <f>SUM(M7:M11)</f>
        <v>11047</v>
      </c>
      <c r="N12" s="66">
        <f>SUM(N7:N11)</f>
        <v>2454.88</v>
      </c>
      <c r="O12" s="66"/>
      <c r="P12" s="66"/>
      <c r="Q12" s="66">
        <f>SUM(Q7:Q11)</f>
        <v>800.57999999999993</v>
      </c>
      <c r="R12" s="66">
        <f>SUM(R7:R11)</f>
        <v>800.57999999999993</v>
      </c>
      <c r="S12" s="217">
        <f>SUM(S7:S11)</f>
        <v>1000</v>
      </c>
      <c r="T12" s="66"/>
      <c r="U12" s="66">
        <f>SUM(U7:U11)</f>
        <v>80</v>
      </c>
      <c r="V12" s="66">
        <f>SUM(V7:V11)</f>
        <v>730.5</v>
      </c>
      <c r="W12" s="217">
        <f>SUM(W7:W11)</f>
        <v>800</v>
      </c>
      <c r="X12" s="66"/>
      <c r="Y12" s="66"/>
      <c r="Z12" s="66"/>
      <c r="AA12" s="66">
        <f>SUM(AA7:AA11)</f>
        <v>1826.25</v>
      </c>
      <c r="AB12" s="66">
        <f>SUM(AB7:AB11)</f>
        <v>4436.75</v>
      </c>
      <c r="AC12" s="79">
        <f>SUM(AC7:AC11)</f>
        <v>5621.7629999999999</v>
      </c>
      <c r="AD12" s="79">
        <f>SUM(AD7:AD11)</f>
        <v>24360.973000000002</v>
      </c>
      <c r="AE12" s="98"/>
    </row>
    <row r="13" spans="1:31" s="35" customFormat="1" ht="12.75" customHeight="1" x14ac:dyDescent="0.2">
      <c r="A13" s="238">
        <v>15</v>
      </c>
      <c r="B13" s="279" t="s">
        <v>127</v>
      </c>
      <c r="C13" s="265" t="s">
        <v>52</v>
      </c>
      <c r="D13" s="238" t="s">
        <v>128</v>
      </c>
      <c r="E13" s="236">
        <v>31</v>
      </c>
      <c r="F13" s="238" t="s">
        <v>118</v>
      </c>
      <c r="G13" s="297" t="s">
        <v>241</v>
      </c>
      <c r="H13" s="69" t="s">
        <v>157</v>
      </c>
      <c r="I13" s="67">
        <v>11047</v>
      </c>
      <c r="J13" s="71"/>
      <c r="K13" s="73">
        <v>2</v>
      </c>
      <c r="L13" s="71"/>
      <c r="M13" s="72"/>
      <c r="N13" s="68">
        <v>1227.44</v>
      </c>
      <c r="O13" s="72"/>
      <c r="P13" s="72"/>
      <c r="Q13" s="68">
        <v>94.56</v>
      </c>
      <c r="R13" s="68">
        <v>94.56</v>
      </c>
      <c r="S13" s="72"/>
      <c r="T13" s="72"/>
      <c r="U13" s="72"/>
      <c r="V13" s="68">
        <v>81.17</v>
      </c>
      <c r="W13" s="68"/>
      <c r="X13" s="72"/>
      <c r="Y13" s="68"/>
      <c r="Z13" s="68"/>
      <c r="AA13" s="68"/>
      <c r="AB13" s="68">
        <f t="shared" ref="AB13:AB19" si="0">SUM(S13:AA13)</f>
        <v>81.17</v>
      </c>
      <c r="AC13" s="162">
        <f t="shared" ref="AC13:AC19" si="1">(N13+Q13+V13)*30%</f>
        <v>420.95100000000002</v>
      </c>
      <c r="AD13" s="55">
        <f t="shared" ref="AD13:AD19" si="2">N13+Q13+V13+AC13</f>
        <v>1824.1210000000001</v>
      </c>
      <c r="AE13" s="98"/>
    </row>
    <row r="14" spans="1:31" ht="12.75" customHeight="1" x14ac:dyDescent="0.2">
      <c r="A14" s="238"/>
      <c r="B14" s="280"/>
      <c r="C14" s="266"/>
      <c r="D14" s="238"/>
      <c r="E14" s="236"/>
      <c r="F14" s="278"/>
      <c r="G14" s="298"/>
      <c r="H14" s="69" t="s">
        <v>158</v>
      </c>
      <c r="I14" s="109">
        <v>11047</v>
      </c>
      <c r="J14" s="67"/>
      <c r="K14" s="67">
        <v>2</v>
      </c>
      <c r="L14" s="67"/>
      <c r="M14" s="67"/>
      <c r="N14" s="68">
        <v>1227.44</v>
      </c>
      <c r="O14" s="67"/>
      <c r="P14" s="67"/>
      <c r="Q14" s="68">
        <v>94.56</v>
      </c>
      <c r="R14" s="68">
        <v>94.56</v>
      </c>
      <c r="S14" s="67"/>
      <c r="T14" s="67"/>
      <c r="U14" s="67"/>
      <c r="V14" s="68">
        <v>81.17</v>
      </c>
      <c r="W14" s="68"/>
      <c r="X14" s="62"/>
      <c r="Y14" s="67"/>
      <c r="Z14" s="55"/>
      <c r="AA14" s="55"/>
      <c r="AB14" s="68">
        <f t="shared" si="0"/>
        <v>81.17</v>
      </c>
      <c r="AC14" s="162">
        <f t="shared" si="1"/>
        <v>420.95100000000002</v>
      </c>
      <c r="AD14" s="55">
        <f t="shared" si="2"/>
        <v>1824.1210000000001</v>
      </c>
      <c r="AE14" s="98"/>
    </row>
    <row r="15" spans="1:31" ht="12.75" customHeight="1" x14ac:dyDescent="0.2">
      <c r="A15" s="238"/>
      <c r="B15" s="280"/>
      <c r="C15" s="266"/>
      <c r="D15" s="238"/>
      <c r="E15" s="236"/>
      <c r="F15" s="278"/>
      <c r="G15" s="298"/>
      <c r="H15" s="69" t="s">
        <v>159</v>
      </c>
      <c r="I15" s="109">
        <v>11047</v>
      </c>
      <c r="J15" s="55"/>
      <c r="K15" s="75">
        <v>1</v>
      </c>
      <c r="L15" s="75"/>
      <c r="M15" s="55"/>
      <c r="N15" s="68">
        <v>613.72</v>
      </c>
      <c r="O15" s="68"/>
      <c r="P15" s="55"/>
      <c r="Q15" s="68">
        <v>47.28</v>
      </c>
      <c r="R15" s="68">
        <v>47.28</v>
      </c>
      <c r="S15" s="55"/>
      <c r="T15" s="55"/>
      <c r="U15" s="55"/>
      <c r="V15" s="68">
        <v>20.29</v>
      </c>
      <c r="W15" s="68"/>
      <c r="X15" s="58"/>
      <c r="Y15" s="55"/>
      <c r="Z15" s="55"/>
      <c r="AA15" s="55"/>
      <c r="AB15" s="68">
        <f t="shared" si="0"/>
        <v>20.29</v>
      </c>
      <c r="AC15" s="162">
        <f t="shared" si="1"/>
        <v>204.38699999999997</v>
      </c>
      <c r="AD15" s="55">
        <f t="shared" si="2"/>
        <v>885.67699999999991</v>
      </c>
      <c r="AE15" s="98"/>
    </row>
    <row r="16" spans="1:31" s="139" customFormat="1" ht="12.75" customHeight="1" x14ac:dyDescent="0.2">
      <c r="A16" s="238"/>
      <c r="B16" s="280"/>
      <c r="C16" s="266"/>
      <c r="D16" s="238"/>
      <c r="E16" s="236"/>
      <c r="F16" s="278"/>
      <c r="G16" s="298"/>
      <c r="H16" s="69" t="s">
        <v>160</v>
      </c>
      <c r="I16" s="138">
        <v>11047</v>
      </c>
      <c r="J16" s="55"/>
      <c r="K16" s="75">
        <v>1</v>
      </c>
      <c r="L16" s="75"/>
      <c r="M16" s="55"/>
      <c r="N16" s="137">
        <v>613.72</v>
      </c>
      <c r="O16" s="137"/>
      <c r="P16" s="55"/>
      <c r="Q16" s="137">
        <v>47.28</v>
      </c>
      <c r="R16" s="137">
        <v>47.28</v>
      </c>
      <c r="S16" s="55"/>
      <c r="T16" s="55"/>
      <c r="U16" s="55"/>
      <c r="V16" s="137">
        <v>20.29</v>
      </c>
      <c r="W16" s="137"/>
      <c r="X16" s="58"/>
      <c r="Y16" s="55"/>
      <c r="Z16" s="55"/>
      <c r="AA16" s="55"/>
      <c r="AB16" s="137">
        <f t="shared" si="0"/>
        <v>20.29</v>
      </c>
      <c r="AC16" s="162">
        <f t="shared" si="1"/>
        <v>204.38699999999997</v>
      </c>
      <c r="AD16" s="55">
        <f t="shared" si="2"/>
        <v>885.67699999999991</v>
      </c>
      <c r="AE16" s="98"/>
    </row>
    <row r="17" spans="1:31" s="139" customFormat="1" ht="12.75" customHeight="1" x14ac:dyDescent="0.2">
      <c r="A17" s="238"/>
      <c r="B17" s="280"/>
      <c r="C17" s="266"/>
      <c r="D17" s="238"/>
      <c r="E17" s="236"/>
      <c r="F17" s="278"/>
      <c r="G17" s="298"/>
      <c r="H17" s="69" t="s">
        <v>161</v>
      </c>
      <c r="I17" s="138">
        <v>11047</v>
      </c>
      <c r="J17" s="55"/>
      <c r="K17" s="75">
        <v>2</v>
      </c>
      <c r="L17" s="75"/>
      <c r="M17" s="55"/>
      <c r="N17" s="206">
        <v>1227.44</v>
      </c>
      <c r="O17" s="137"/>
      <c r="P17" s="55"/>
      <c r="Q17" s="137">
        <v>94.56</v>
      </c>
      <c r="R17" s="137">
        <v>94.56</v>
      </c>
      <c r="S17" s="55"/>
      <c r="T17" s="55"/>
      <c r="U17" s="55"/>
      <c r="V17" s="137">
        <v>40.590000000000003</v>
      </c>
      <c r="W17" s="137"/>
      <c r="X17" s="58"/>
      <c r="Y17" s="55"/>
      <c r="Z17" s="55"/>
      <c r="AA17" s="55"/>
      <c r="AB17" s="137">
        <f t="shared" si="0"/>
        <v>40.590000000000003</v>
      </c>
      <c r="AC17" s="162">
        <f t="shared" si="1"/>
        <v>408.77699999999999</v>
      </c>
      <c r="AD17" s="55">
        <f t="shared" si="2"/>
        <v>1771.367</v>
      </c>
      <c r="AE17" s="98"/>
    </row>
    <row r="18" spans="1:31" s="139" customFormat="1" ht="12.75" customHeight="1" x14ac:dyDescent="0.2">
      <c r="A18" s="238"/>
      <c r="B18" s="280"/>
      <c r="C18" s="266"/>
      <c r="D18" s="238"/>
      <c r="E18" s="236"/>
      <c r="F18" s="278"/>
      <c r="G18" s="298"/>
      <c r="H18" s="69" t="s">
        <v>162</v>
      </c>
      <c r="I18" s="138">
        <v>11047</v>
      </c>
      <c r="J18" s="55"/>
      <c r="K18" s="75">
        <v>2</v>
      </c>
      <c r="L18" s="75"/>
      <c r="M18" s="55"/>
      <c r="N18" s="137">
        <v>1227.44</v>
      </c>
      <c r="O18" s="137"/>
      <c r="P18" s="55"/>
      <c r="Q18" s="137">
        <v>94.56</v>
      </c>
      <c r="R18" s="137">
        <v>94.56</v>
      </c>
      <c r="S18" s="55"/>
      <c r="T18" s="55"/>
      <c r="U18" s="55"/>
      <c r="V18" s="137">
        <v>40.590000000000003</v>
      </c>
      <c r="W18" s="137"/>
      <c r="X18" s="58"/>
      <c r="Y18" s="55"/>
      <c r="Z18" s="55"/>
      <c r="AA18" s="55"/>
      <c r="AB18" s="137">
        <f t="shared" si="0"/>
        <v>40.590000000000003</v>
      </c>
      <c r="AC18" s="162">
        <f t="shared" si="1"/>
        <v>408.77699999999999</v>
      </c>
      <c r="AD18" s="55">
        <f t="shared" si="2"/>
        <v>1771.367</v>
      </c>
      <c r="AE18" s="98"/>
    </row>
    <row r="19" spans="1:31" s="139" customFormat="1" ht="12.75" customHeight="1" x14ac:dyDescent="0.2">
      <c r="A19" s="238"/>
      <c r="B19" s="280"/>
      <c r="C19" s="266"/>
      <c r="D19" s="238"/>
      <c r="E19" s="236"/>
      <c r="F19" s="278"/>
      <c r="G19" s="298"/>
      <c r="H19" s="69" t="s">
        <v>163</v>
      </c>
      <c r="I19" s="138">
        <v>11047</v>
      </c>
      <c r="J19" s="55"/>
      <c r="K19" s="75">
        <v>2</v>
      </c>
      <c r="L19" s="75"/>
      <c r="M19" s="55"/>
      <c r="N19" s="137">
        <v>1227.44</v>
      </c>
      <c r="O19" s="137"/>
      <c r="P19" s="55"/>
      <c r="Q19" s="137">
        <v>94.56</v>
      </c>
      <c r="R19" s="137">
        <v>94.56</v>
      </c>
      <c r="S19" s="55"/>
      <c r="T19" s="55"/>
      <c r="U19" s="55"/>
      <c r="V19" s="137">
        <v>40.590000000000003</v>
      </c>
      <c r="W19" s="137"/>
      <c r="X19" s="58"/>
      <c r="Y19" s="55"/>
      <c r="Z19" s="55"/>
      <c r="AA19" s="55"/>
      <c r="AB19" s="137">
        <f t="shared" si="0"/>
        <v>40.590000000000003</v>
      </c>
      <c r="AC19" s="162">
        <f t="shared" si="1"/>
        <v>408.77699999999999</v>
      </c>
      <c r="AD19" s="55">
        <f t="shared" si="2"/>
        <v>1771.367</v>
      </c>
      <c r="AE19" s="98"/>
    </row>
    <row r="20" spans="1:31" s="139" customFormat="1" ht="12.75" customHeight="1" x14ac:dyDescent="0.2">
      <c r="A20" s="238"/>
      <c r="B20" s="280"/>
      <c r="C20" s="266"/>
      <c r="D20" s="238"/>
      <c r="E20" s="236"/>
      <c r="F20" s="278"/>
      <c r="G20" s="298"/>
      <c r="H20" s="69" t="s">
        <v>242</v>
      </c>
      <c r="I20" s="138">
        <v>11047</v>
      </c>
      <c r="J20" s="55"/>
      <c r="K20" s="75"/>
      <c r="L20" s="75">
        <v>1</v>
      </c>
      <c r="M20" s="55"/>
      <c r="N20" s="137"/>
      <c r="O20" s="137">
        <v>613.72</v>
      </c>
      <c r="P20" s="55"/>
      <c r="Q20" s="137">
        <v>47.28</v>
      </c>
      <c r="R20" s="137">
        <v>47.28</v>
      </c>
      <c r="S20" s="55"/>
      <c r="T20" s="55"/>
      <c r="U20" s="55"/>
      <c r="V20" s="137"/>
      <c r="W20" s="137"/>
      <c r="X20" s="58"/>
      <c r="Y20" s="55"/>
      <c r="Z20" s="55"/>
      <c r="AA20" s="55"/>
      <c r="AB20" s="137"/>
      <c r="AC20" s="162">
        <f>(O20+Q20)*30%</f>
        <v>198.29999999999998</v>
      </c>
      <c r="AD20" s="55">
        <f>O20+Q20+AC20</f>
        <v>859.3</v>
      </c>
      <c r="AE20" s="98"/>
    </row>
    <row r="21" spans="1:31" s="139" customFormat="1" ht="12.75" customHeight="1" x14ac:dyDescent="0.2">
      <c r="A21" s="238"/>
      <c r="B21" s="280"/>
      <c r="C21" s="266"/>
      <c r="D21" s="238"/>
      <c r="E21" s="236"/>
      <c r="F21" s="278"/>
      <c r="G21" s="298"/>
      <c r="H21" s="69"/>
      <c r="I21" s="138"/>
      <c r="J21" s="55"/>
      <c r="K21" s="75"/>
      <c r="L21" s="75"/>
      <c r="M21" s="55"/>
      <c r="N21" s="137"/>
      <c r="O21" s="137"/>
      <c r="P21" s="55"/>
      <c r="Q21" s="137"/>
      <c r="R21" s="137"/>
      <c r="S21" s="55"/>
      <c r="T21" s="55"/>
      <c r="U21" s="55"/>
      <c r="V21" s="137"/>
      <c r="W21" s="137"/>
      <c r="X21" s="58"/>
      <c r="Y21" s="55"/>
      <c r="Z21" s="55"/>
      <c r="AA21" s="55"/>
      <c r="AB21" s="137"/>
      <c r="AC21" s="162"/>
      <c r="AD21" s="55"/>
      <c r="AE21" s="98"/>
    </row>
    <row r="22" spans="1:31" ht="16.5" customHeight="1" x14ac:dyDescent="0.2">
      <c r="A22" s="238"/>
      <c r="B22" s="280"/>
      <c r="C22" s="267"/>
      <c r="D22" s="238"/>
      <c r="E22" s="236"/>
      <c r="F22" s="278"/>
      <c r="G22" s="299"/>
      <c r="H22" s="76" t="s">
        <v>45</v>
      </c>
      <c r="I22" s="77"/>
      <c r="J22" s="78"/>
      <c r="K22" s="78">
        <v>12</v>
      </c>
      <c r="L22" s="78">
        <v>1</v>
      </c>
      <c r="M22" s="78"/>
      <c r="N22" s="79">
        <f>SUM(N13:N21)</f>
        <v>7364.6400000000012</v>
      </c>
      <c r="O22" s="79">
        <f>SUM(O13:O21)</f>
        <v>613.72</v>
      </c>
      <c r="P22" s="79"/>
      <c r="Q22" s="79">
        <f>SUM(Q13:Q21)</f>
        <v>614.64</v>
      </c>
      <c r="R22" s="79">
        <f>SUM(R13:R21)</f>
        <v>614.64</v>
      </c>
      <c r="S22" s="79"/>
      <c r="T22" s="79"/>
      <c r="U22" s="79"/>
      <c r="V22" s="79">
        <f>SUM(V13:V21)</f>
        <v>324.69000000000005</v>
      </c>
      <c r="W22" s="79"/>
      <c r="X22" s="79"/>
      <c r="Y22" s="79"/>
      <c r="Z22" s="79"/>
      <c r="AA22" s="79"/>
      <c r="AB22" s="79">
        <f>SUM(AB13:AB21)</f>
        <v>324.69000000000005</v>
      </c>
      <c r="AC22" s="79">
        <f>SUM(AC13:AC21)</f>
        <v>2675.3070000000002</v>
      </c>
      <c r="AD22" s="79">
        <f>SUM(AD13:AD21)</f>
        <v>11592.996999999999</v>
      </c>
      <c r="AE22" s="98"/>
    </row>
    <row r="23" spans="1:31" s="35" customFormat="1" ht="12.75" customHeight="1" x14ac:dyDescent="0.2">
      <c r="A23" s="238">
        <v>16</v>
      </c>
      <c r="B23" s="279" t="s">
        <v>51</v>
      </c>
      <c r="C23" s="265" t="s">
        <v>52</v>
      </c>
      <c r="D23" s="238" t="s">
        <v>53</v>
      </c>
      <c r="E23" s="238">
        <v>41</v>
      </c>
      <c r="F23" s="238" t="s">
        <v>31</v>
      </c>
      <c r="G23" s="297" t="s">
        <v>219</v>
      </c>
      <c r="H23" s="69" t="s">
        <v>164</v>
      </c>
      <c r="I23" s="67">
        <v>11047</v>
      </c>
      <c r="J23" s="73">
        <v>2</v>
      </c>
      <c r="K23" s="73"/>
      <c r="L23" s="71"/>
      <c r="M23" s="68">
        <v>1227.44</v>
      </c>
      <c r="N23" s="68"/>
      <c r="O23" s="72"/>
      <c r="P23" s="72"/>
      <c r="Q23" s="68">
        <v>102.14</v>
      </c>
      <c r="R23" s="68">
        <v>102.14</v>
      </c>
      <c r="S23" s="221">
        <v>500</v>
      </c>
      <c r="T23" s="207">
        <v>61.29</v>
      </c>
      <c r="U23" s="72"/>
      <c r="V23" s="68">
        <v>81.17</v>
      </c>
      <c r="W23" s="68"/>
      <c r="X23" s="72"/>
      <c r="Y23" s="68">
        <v>1350</v>
      </c>
      <c r="Z23" s="68">
        <v>730.5</v>
      </c>
      <c r="AA23" s="68">
        <v>730.5</v>
      </c>
      <c r="AB23" s="68">
        <f t="shared" ref="AB23:AB31" si="3">SUM(S23:AA23)</f>
        <v>3453.46</v>
      </c>
      <c r="AC23" s="162">
        <f>(M23+Q23+S23+T23+V23+Z23+AA23+Y23)*30%</f>
        <v>1434.912</v>
      </c>
      <c r="AD23" s="55">
        <f>M23+Q23+S23+T23+V23+Y23+Z23+AA23+AC23</f>
        <v>6217.9520000000002</v>
      </c>
      <c r="AE23" s="98"/>
    </row>
    <row r="24" spans="1:31" ht="12.75" customHeight="1" x14ac:dyDescent="0.2">
      <c r="A24" s="238"/>
      <c r="B24" s="280"/>
      <c r="C24" s="266"/>
      <c r="D24" s="238"/>
      <c r="E24" s="238"/>
      <c r="F24" s="278"/>
      <c r="G24" s="298"/>
      <c r="H24" s="69" t="s">
        <v>106</v>
      </c>
      <c r="I24" s="109">
        <v>11047</v>
      </c>
      <c r="J24" s="67">
        <v>2</v>
      </c>
      <c r="K24" s="67"/>
      <c r="L24" s="67"/>
      <c r="M24" s="67">
        <v>1227.44</v>
      </c>
      <c r="N24" s="68"/>
      <c r="O24" s="67"/>
      <c r="P24" s="67"/>
      <c r="Q24" s="68">
        <v>102.14</v>
      </c>
      <c r="R24" s="68">
        <v>102.14</v>
      </c>
      <c r="S24" s="67"/>
      <c r="T24" s="67"/>
      <c r="U24" s="67"/>
      <c r="V24" s="68">
        <v>81.17</v>
      </c>
      <c r="W24" s="68"/>
      <c r="X24" s="62"/>
      <c r="Y24" s="67"/>
      <c r="Z24" s="55"/>
      <c r="AA24" s="55"/>
      <c r="AB24" s="68">
        <f t="shared" si="3"/>
        <v>81.17</v>
      </c>
      <c r="AC24" s="162">
        <f>(M24+Q24+V24)*30%</f>
        <v>423.22500000000008</v>
      </c>
      <c r="AD24" s="55">
        <f>M24+Q24+V24+AC24</f>
        <v>1833.9750000000004</v>
      </c>
      <c r="AE24" s="98"/>
    </row>
    <row r="25" spans="1:31" ht="12.75" customHeight="1" x14ac:dyDescent="0.2">
      <c r="A25" s="238"/>
      <c r="B25" s="280"/>
      <c r="C25" s="266"/>
      <c r="D25" s="238"/>
      <c r="E25" s="238"/>
      <c r="F25" s="278"/>
      <c r="G25" s="298"/>
      <c r="H25" s="69" t="s">
        <v>165</v>
      </c>
      <c r="I25" s="109">
        <v>11047</v>
      </c>
      <c r="J25" s="158">
        <v>2</v>
      </c>
      <c r="K25" s="75"/>
      <c r="L25" s="55"/>
      <c r="M25" s="55">
        <v>1227.44</v>
      </c>
      <c r="N25" s="68"/>
      <c r="O25" s="55"/>
      <c r="P25" s="55"/>
      <c r="Q25" s="68">
        <v>102.14</v>
      </c>
      <c r="R25" s="68">
        <v>102.14</v>
      </c>
      <c r="S25" s="55"/>
      <c r="T25" s="55"/>
      <c r="U25" s="55"/>
      <c r="V25" s="68">
        <v>81.17</v>
      </c>
      <c r="W25" s="68"/>
      <c r="X25" s="58"/>
      <c r="Y25" s="55"/>
      <c r="Z25" s="55"/>
      <c r="AA25" s="55"/>
      <c r="AB25" s="68">
        <f t="shared" si="3"/>
        <v>81.17</v>
      </c>
      <c r="AC25" s="162">
        <f>(M25+Q25+V25)*30%</f>
        <v>423.22500000000008</v>
      </c>
      <c r="AD25" s="55">
        <f>M25+Q25+V25+AC25</f>
        <v>1833.9750000000004</v>
      </c>
      <c r="AE25" s="98"/>
    </row>
    <row r="26" spans="1:31" ht="12.75" customHeight="1" x14ac:dyDescent="0.2">
      <c r="A26" s="238"/>
      <c r="B26" s="280"/>
      <c r="C26" s="266"/>
      <c r="D26" s="238"/>
      <c r="E26" s="238"/>
      <c r="F26" s="278"/>
      <c r="G26" s="298"/>
      <c r="H26" s="69" t="s">
        <v>107</v>
      </c>
      <c r="I26" s="189">
        <v>11047</v>
      </c>
      <c r="J26" s="55"/>
      <c r="K26" s="75">
        <v>6</v>
      </c>
      <c r="L26" s="55"/>
      <c r="M26" s="55"/>
      <c r="N26" s="68">
        <v>3682.33</v>
      </c>
      <c r="O26" s="55"/>
      <c r="P26" s="55"/>
      <c r="Q26" s="68">
        <v>306.42</v>
      </c>
      <c r="R26" s="68">
        <v>306.42</v>
      </c>
      <c r="S26" s="55"/>
      <c r="T26" s="55"/>
      <c r="U26" s="55"/>
      <c r="V26" s="68">
        <v>243.5</v>
      </c>
      <c r="W26" s="68"/>
      <c r="X26" s="58"/>
      <c r="Y26" s="55"/>
      <c r="Z26" s="55"/>
      <c r="AA26" s="55"/>
      <c r="AB26" s="68">
        <f t="shared" si="3"/>
        <v>243.5</v>
      </c>
      <c r="AC26" s="162">
        <f>(N26+Q26+V26)*30%</f>
        <v>1269.675</v>
      </c>
      <c r="AD26" s="55">
        <f>N26+Q26+V26+AC26</f>
        <v>5501.9250000000002</v>
      </c>
      <c r="AE26" s="98"/>
    </row>
    <row r="27" spans="1:31" ht="12.75" customHeight="1" x14ac:dyDescent="0.2">
      <c r="A27" s="238"/>
      <c r="B27" s="280"/>
      <c r="C27" s="266"/>
      <c r="D27" s="238"/>
      <c r="E27" s="238"/>
      <c r="F27" s="278"/>
      <c r="G27" s="298"/>
      <c r="H27" s="69" t="s">
        <v>243</v>
      </c>
      <c r="I27" s="109">
        <v>11047</v>
      </c>
      <c r="J27" s="55"/>
      <c r="K27" s="75">
        <v>6</v>
      </c>
      <c r="L27" s="75"/>
      <c r="M27" s="55"/>
      <c r="N27" s="68">
        <v>3682.33</v>
      </c>
      <c r="O27" s="55"/>
      <c r="P27" s="55"/>
      <c r="Q27" s="68">
        <v>306.42</v>
      </c>
      <c r="R27" s="68">
        <v>306.42</v>
      </c>
      <c r="S27" s="55"/>
      <c r="T27" s="55"/>
      <c r="U27" s="55"/>
      <c r="V27" s="68">
        <v>243.5</v>
      </c>
      <c r="W27" s="68"/>
      <c r="X27" s="58"/>
      <c r="Y27" s="55"/>
      <c r="Z27" s="55"/>
      <c r="AA27" s="55"/>
      <c r="AB27" s="68">
        <f t="shared" si="3"/>
        <v>243.5</v>
      </c>
      <c r="AC27" s="162">
        <f>(N27+Q27+V27)*30%</f>
        <v>1269.675</v>
      </c>
      <c r="AD27" s="55">
        <f>N27+Q27+V27+AC27</f>
        <v>5501.9250000000002</v>
      </c>
      <c r="AE27" s="98"/>
    </row>
    <row r="28" spans="1:31" ht="12.75" customHeight="1" x14ac:dyDescent="0.2">
      <c r="A28" s="238"/>
      <c r="B28" s="280"/>
      <c r="C28" s="266"/>
      <c r="D28" s="238"/>
      <c r="E28" s="238"/>
      <c r="F28" s="278"/>
      <c r="G28" s="298"/>
      <c r="H28" s="69" t="s">
        <v>108</v>
      </c>
      <c r="I28" s="109">
        <v>11047</v>
      </c>
      <c r="J28" s="55"/>
      <c r="K28" s="75">
        <v>3</v>
      </c>
      <c r="L28" s="75"/>
      <c r="M28" s="55"/>
      <c r="N28" s="68">
        <v>1841.17</v>
      </c>
      <c r="O28" s="55"/>
      <c r="P28" s="55"/>
      <c r="Q28" s="68">
        <v>153.21</v>
      </c>
      <c r="R28" s="68">
        <v>153.21</v>
      </c>
      <c r="S28" s="55"/>
      <c r="T28" s="55"/>
      <c r="U28" s="55"/>
      <c r="V28" s="68">
        <v>121.75</v>
      </c>
      <c r="W28" s="68"/>
      <c r="X28" s="58"/>
      <c r="Y28" s="55"/>
      <c r="Z28" s="55"/>
      <c r="AA28" s="55"/>
      <c r="AB28" s="68">
        <f t="shared" si="3"/>
        <v>121.75</v>
      </c>
      <c r="AC28" s="162">
        <f>(N28+Q28+V28)*30%</f>
        <v>634.83900000000006</v>
      </c>
      <c r="AD28" s="55">
        <f>N28+Q28+V28+AC28</f>
        <v>2750.9690000000001</v>
      </c>
      <c r="AE28" s="98"/>
    </row>
    <row r="29" spans="1:31" ht="12.75" customHeight="1" x14ac:dyDescent="0.2">
      <c r="A29" s="238"/>
      <c r="B29" s="280"/>
      <c r="C29" s="266"/>
      <c r="D29" s="238"/>
      <c r="E29" s="238"/>
      <c r="F29" s="278"/>
      <c r="G29" s="298"/>
      <c r="H29" s="69" t="s">
        <v>109</v>
      </c>
      <c r="I29" s="109">
        <v>11047</v>
      </c>
      <c r="J29" s="55"/>
      <c r="K29" s="75">
        <v>3</v>
      </c>
      <c r="L29" s="75"/>
      <c r="M29" s="55"/>
      <c r="N29" s="68">
        <v>1841.17</v>
      </c>
      <c r="O29" s="55"/>
      <c r="P29" s="55"/>
      <c r="Q29" s="68">
        <v>153.21</v>
      </c>
      <c r="R29" s="68">
        <v>153.21</v>
      </c>
      <c r="S29" s="55"/>
      <c r="T29" s="55"/>
      <c r="U29" s="55"/>
      <c r="V29" s="68">
        <v>121.75</v>
      </c>
      <c r="W29" s="68"/>
      <c r="X29" s="58"/>
      <c r="Y29" s="55"/>
      <c r="Z29" s="55"/>
      <c r="AA29" s="55"/>
      <c r="AB29" s="68">
        <f t="shared" si="3"/>
        <v>121.75</v>
      </c>
      <c r="AC29" s="162">
        <f>(N29+Q29+V29)*30%</f>
        <v>634.83900000000006</v>
      </c>
      <c r="AD29" s="55">
        <f>N29+Q29+V29+AC29</f>
        <v>2750.9690000000001</v>
      </c>
      <c r="AE29" s="98"/>
    </row>
    <row r="30" spans="1:31" ht="12.75" customHeight="1" x14ac:dyDescent="0.2">
      <c r="A30" s="238"/>
      <c r="B30" s="280"/>
      <c r="C30" s="266"/>
      <c r="D30" s="238"/>
      <c r="E30" s="238"/>
      <c r="F30" s="278"/>
      <c r="G30" s="298"/>
      <c r="H30" s="69" t="s">
        <v>110</v>
      </c>
      <c r="I30" s="109">
        <v>11047</v>
      </c>
      <c r="J30" s="55"/>
      <c r="K30" s="75"/>
      <c r="L30" s="75">
        <v>3</v>
      </c>
      <c r="M30" s="55"/>
      <c r="N30" s="68"/>
      <c r="O30" s="55">
        <v>1841.17</v>
      </c>
      <c r="P30" s="55"/>
      <c r="Q30" s="68">
        <v>153.21</v>
      </c>
      <c r="R30" s="68">
        <v>153.21</v>
      </c>
      <c r="S30" s="55"/>
      <c r="T30" s="55"/>
      <c r="U30" s="55"/>
      <c r="V30" s="68">
        <v>121.75</v>
      </c>
      <c r="W30" s="68"/>
      <c r="X30" s="58"/>
      <c r="Y30" s="55"/>
      <c r="Z30" s="55"/>
      <c r="AA30" s="55"/>
      <c r="AB30" s="68">
        <f t="shared" si="3"/>
        <v>121.75</v>
      </c>
      <c r="AC30" s="162">
        <f>(O30+Q30+V30)*30%</f>
        <v>634.83900000000006</v>
      </c>
      <c r="AD30" s="55">
        <f>O30+Q30+V30+AC30</f>
        <v>2750.9690000000001</v>
      </c>
      <c r="AE30" s="98"/>
    </row>
    <row r="31" spans="1:31" ht="12.75" customHeight="1" x14ac:dyDescent="0.2">
      <c r="A31" s="238"/>
      <c r="B31" s="280"/>
      <c r="C31" s="266"/>
      <c r="D31" s="238"/>
      <c r="E31" s="238"/>
      <c r="F31" s="278"/>
      <c r="G31" s="298"/>
      <c r="H31" s="69" t="s">
        <v>111</v>
      </c>
      <c r="I31" s="109">
        <v>11047</v>
      </c>
      <c r="J31" s="55"/>
      <c r="K31" s="75"/>
      <c r="L31" s="75">
        <v>3</v>
      </c>
      <c r="M31" s="55"/>
      <c r="N31" s="68"/>
      <c r="O31" s="55">
        <v>1841.17</v>
      </c>
      <c r="P31" s="55"/>
      <c r="Q31" s="68">
        <v>153.21</v>
      </c>
      <c r="R31" s="68">
        <v>153.21</v>
      </c>
      <c r="S31" s="55"/>
      <c r="T31" s="55"/>
      <c r="U31" s="55"/>
      <c r="V31" s="68">
        <v>121.75</v>
      </c>
      <c r="W31" s="68"/>
      <c r="X31" s="58"/>
      <c r="Y31" s="55"/>
      <c r="Z31" s="55"/>
      <c r="AA31" s="55"/>
      <c r="AB31" s="68">
        <f t="shared" si="3"/>
        <v>121.75</v>
      </c>
      <c r="AC31" s="162">
        <f>(O31+Q31+V31)*30%</f>
        <v>634.83900000000006</v>
      </c>
      <c r="AD31" s="55">
        <f>O31+Q31+V31+AC31</f>
        <v>2750.9690000000001</v>
      </c>
      <c r="AE31" s="98"/>
    </row>
    <row r="32" spans="1:31" s="209" customFormat="1" ht="12.75" customHeight="1" x14ac:dyDescent="0.2">
      <c r="A32" s="238"/>
      <c r="B32" s="280"/>
      <c r="C32" s="266"/>
      <c r="D32" s="238"/>
      <c r="E32" s="238"/>
      <c r="F32" s="278"/>
      <c r="G32" s="298"/>
      <c r="H32" s="69"/>
      <c r="I32" s="208"/>
      <c r="J32" s="55"/>
      <c r="K32" s="55"/>
      <c r="L32" s="75"/>
      <c r="M32" s="55"/>
      <c r="N32" s="207"/>
      <c r="O32" s="55"/>
      <c r="P32" s="55"/>
      <c r="Q32" s="207"/>
      <c r="R32" s="207"/>
      <c r="S32" s="55"/>
      <c r="T32" s="55"/>
      <c r="U32" s="55"/>
      <c r="V32" s="207"/>
      <c r="W32" s="207"/>
      <c r="X32" s="58"/>
      <c r="Y32" s="55"/>
      <c r="Z32" s="55"/>
      <c r="AA32" s="55"/>
      <c r="AB32" s="207"/>
      <c r="AC32" s="207"/>
      <c r="AD32" s="55"/>
      <c r="AE32" s="98"/>
    </row>
    <row r="33" spans="1:31" ht="12.75" customHeight="1" x14ac:dyDescent="0.2">
      <c r="A33" s="238"/>
      <c r="B33" s="280"/>
      <c r="C33" s="266"/>
      <c r="D33" s="238"/>
      <c r="E33" s="238"/>
      <c r="F33" s="278"/>
      <c r="G33" s="298"/>
      <c r="H33" s="69"/>
      <c r="I33" s="109"/>
      <c r="J33" s="55"/>
      <c r="K33" s="75"/>
      <c r="L33" s="158"/>
      <c r="M33" s="55"/>
      <c r="N33" s="68"/>
      <c r="O33" s="55"/>
      <c r="P33" s="55"/>
      <c r="Q33" s="68"/>
      <c r="R33" s="68"/>
      <c r="S33" s="55"/>
      <c r="T33" s="55"/>
      <c r="U33" s="55"/>
      <c r="V33" s="68"/>
      <c r="W33" s="55"/>
      <c r="X33" s="58"/>
      <c r="Y33" s="55"/>
      <c r="Z33" s="55"/>
      <c r="AA33" s="55"/>
      <c r="AB33" s="68"/>
      <c r="AC33" s="162"/>
      <c r="AD33" s="55"/>
      <c r="AE33" s="98"/>
    </row>
    <row r="34" spans="1:31" ht="15.75" customHeight="1" x14ac:dyDescent="0.2">
      <c r="A34" s="238"/>
      <c r="B34" s="280"/>
      <c r="C34" s="267"/>
      <c r="D34" s="238"/>
      <c r="E34" s="238"/>
      <c r="F34" s="278"/>
      <c r="G34" s="299"/>
      <c r="H34" s="76" t="s">
        <v>45</v>
      </c>
      <c r="I34" s="77"/>
      <c r="J34" s="99">
        <v>6</v>
      </c>
      <c r="K34" s="99">
        <v>18</v>
      </c>
      <c r="L34" s="99">
        <v>6</v>
      </c>
      <c r="M34" s="79">
        <f>SUM(M23:M33)</f>
        <v>3682.32</v>
      </c>
      <c r="N34" s="79">
        <f>SUM(N23:N33)</f>
        <v>11047</v>
      </c>
      <c r="O34" s="79">
        <f>SUM(O23:O33)</f>
        <v>3682.34</v>
      </c>
      <c r="P34" s="79"/>
      <c r="Q34" s="79">
        <f>SUM(Q23:Q33)</f>
        <v>1532.1000000000001</v>
      </c>
      <c r="R34" s="79">
        <f>SUM(R23:R33)</f>
        <v>1532.1000000000001</v>
      </c>
      <c r="S34" s="79">
        <f>SUM(S23:S33)</f>
        <v>500</v>
      </c>
      <c r="T34" s="79">
        <f>SUM(T23:T33)</f>
        <v>61.29</v>
      </c>
      <c r="U34" s="79"/>
      <c r="V34" s="79">
        <f>SUM(V23:V33)</f>
        <v>1217.51</v>
      </c>
      <c r="W34" s="79"/>
      <c r="X34" s="79"/>
      <c r="Y34" s="79">
        <f t="shared" ref="Y34:AD34" si="4">SUM(Y23:Y33)</f>
        <v>1350</v>
      </c>
      <c r="Z34" s="79">
        <f t="shared" si="4"/>
        <v>730.5</v>
      </c>
      <c r="AA34" s="79">
        <f t="shared" si="4"/>
        <v>730.5</v>
      </c>
      <c r="AB34" s="79">
        <f t="shared" si="4"/>
        <v>4589.8</v>
      </c>
      <c r="AC34" s="79">
        <f t="shared" si="4"/>
        <v>7360.0680000000002</v>
      </c>
      <c r="AD34" s="79">
        <f t="shared" si="4"/>
        <v>31893.628000000004</v>
      </c>
      <c r="AE34" s="98"/>
    </row>
    <row r="35" spans="1:31" ht="12.75" customHeight="1" x14ac:dyDescent="0.2">
      <c r="A35" s="265">
        <v>17</v>
      </c>
      <c r="B35" s="275" t="s">
        <v>54</v>
      </c>
      <c r="C35" s="265" t="s">
        <v>52</v>
      </c>
      <c r="D35" s="265" t="s">
        <v>55</v>
      </c>
      <c r="E35" s="265">
        <v>27</v>
      </c>
      <c r="F35" s="265" t="s">
        <v>31</v>
      </c>
      <c r="G35" s="82"/>
      <c r="H35" s="69" t="s">
        <v>166</v>
      </c>
      <c r="I35" s="67">
        <v>11047</v>
      </c>
      <c r="J35" s="67"/>
      <c r="K35" s="67">
        <v>5</v>
      </c>
      <c r="L35" s="67"/>
      <c r="M35" s="67"/>
      <c r="N35" s="68">
        <v>3068.61</v>
      </c>
      <c r="O35" s="67"/>
      <c r="P35" s="67"/>
      <c r="Q35" s="68">
        <v>255.35</v>
      </c>
      <c r="R35" s="68">
        <v>255.35</v>
      </c>
      <c r="S35" s="67"/>
      <c r="T35" s="67"/>
      <c r="U35" s="67"/>
      <c r="V35" s="68">
        <v>304.39</v>
      </c>
      <c r="W35" s="68"/>
      <c r="X35" s="62"/>
      <c r="Y35" s="55">
        <v>1350</v>
      </c>
      <c r="Z35" s="55">
        <v>730.5</v>
      </c>
      <c r="AA35" s="55">
        <v>730.5</v>
      </c>
      <c r="AB35" s="68">
        <f t="shared" ref="AB35:AB42" si="5">SUM(S35:AA35)</f>
        <v>3115.39</v>
      </c>
      <c r="AC35" s="162">
        <f>(N35+Q35+V35+Z35+AA35+Y35)*30%</f>
        <v>1931.8050000000001</v>
      </c>
      <c r="AD35" s="55">
        <f>N35+Q35+V35+Y35+Z35+AA35+AC35</f>
        <v>8371.1550000000007</v>
      </c>
      <c r="AE35" s="98"/>
    </row>
    <row r="36" spans="1:31" s="145" customFormat="1" ht="12.75" customHeight="1" x14ac:dyDescent="0.2">
      <c r="A36" s="266"/>
      <c r="B36" s="276"/>
      <c r="C36" s="266"/>
      <c r="D36" s="266"/>
      <c r="E36" s="266"/>
      <c r="F36" s="266"/>
      <c r="G36" s="143"/>
      <c r="H36" s="69" t="s">
        <v>244</v>
      </c>
      <c r="I36" s="140">
        <v>11047</v>
      </c>
      <c r="J36" s="140"/>
      <c r="K36" s="140">
        <v>5</v>
      </c>
      <c r="L36" s="140"/>
      <c r="M36" s="140"/>
      <c r="N36" s="142">
        <v>3068.61</v>
      </c>
      <c r="O36" s="140"/>
      <c r="P36" s="140"/>
      <c r="Q36" s="142">
        <v>255.35</v>
      </c>
      <c r="R36" s="142">
        <v>255.35</v>
      </c>
      <c r="S36" s="140"/>
      <c r="T36" s="140"/>
      <c r="U36" s="140"/>
      <c r="V36" s="142">
        <v>304.39</v>
      </c>
      <c r="W36" s="142"/>
      <c r="X36" s="62"/>
      <c r="Y36" s="140"/>
      <c r="Z36" s="55"/>
      <c r="AA36" s="55"/>
      <c r="AB36" s="142">
        <f t="shared" si="5"/>
        <v>304.39</v>
      </c>
      <c r="AC36" s="162">
        <f>(N36+Q36+V36)*30%</f>
        <v>1088.5049999999999</v>
      </c>
      <c r="AD36" s="55">
        <f>N36+Q36+V36+AC36</f>
        <v>4716.8549999999996</v>
      </c>
      <c r="AE36" s="98"/>
    </row>
    <row r="37" spans="1:31" s="145" customFormat="1" ht="12.75" customHeight="1" x14ac:dyDescent="0.2">
      <c r="A37" s="266"/>
      <c r="B37" s="276"/>
      <c r="C37" s="266"/>
      <c r="D37" s="266"/>
      <c r="E37" s="266"/>
      <c r="F37" s="266"/>
      <c r="G37" s="143"/>
      <c r="H37" s="69" t="s">
        <v>167</v>
      </c>
      <c r="I37" s="140">
        <v>11047</v>
      </c>
      <c r="J37" s="140"/>
      <c r="K37" s="140">
        <v>3</v>
      </c>
      <c r="L37" s="140"/>
      <c r="M37" s="140"/>
      <c r="N37" s="142">
        <v>1841.17</v>
      </c>
      <c r="O37" s="140"/>
      <c r="P37" s="140"/>
      <c r="Q37" s="142">
        <v>153.21</v>
      </c>
      <c r="R37" s="142">
        <v>153.21</v>
      </c>
      <c r="S37" s="140"/>
      <c r="T37" s="140"/>
      <c r="U37" s="140"/>
      <c r="V37" s="142">
        <v>182.63</v>
      </c>
      <c r="W37" s="142"/>
      <c r="X37" s="62"/>
      <c r="Y37" s="140"/>
      <c r="Z37" s="55"/>
      <c r="AA37" s="55"/>
      <c r="AB37" s="142">
        <f t="shared" si="5"/>
        <v>182.63</v>
      </c>
      <c r="AC37" s="162">
        <f>(N37+Q37+V37)*30%</f>
        <v>653.10300000000007</v>
      </c>
      <c r="AD37" s="55">
        <f>N37+Q37+V37+AC37</f>
        <v>2830.1130000000003</v>
      </c>
      <c r="AE37" s="98"/>
    </row>
    <row r="38" spans="1:31" s="145" customFormat="1" ht="12.75" customHeight="1" x14ac:dyDescent="0.2">
      <c r="A38" s="266"/>
      <c r="B38" s="276"/>
      <c r="C38" s="266"/>
      <c r="D38" s="266"/>
      <c r="E38" s="266"/>
      <c r="F38" s="266"/>
      <c r="G38" s="143"/>
      <c r="H38" s="69" t="s">
        <v>168</v>
      </c>
      <c r="I38" s="140">
        <v>11047</v>
      </c>
      <c r="J38" s="140"/>
      <c r="K38" s="140">
        <v>2</v>
      </c>
      <c r="L38" s="140"/>
      <c r="M38" s="140"/>
      <c r="N38" s="142">
        <v>1227.44</v>
      </c>
      <c r="O38" s="140"/>
      <c r="P38" s="140"/>
      <c r="Q38" s="142">
        <v>102.14</v>
      </c>
      <c r="R38" s="142">
        <v>102.14</v>
      </c>
      <c r="S38" s="140"/>
      <c r="T38" s="140"/>
      <c r="U38" s="140"/>
      <c r="V38" s="142">
        <v>121.76</v>
      </c>
      <c r="W38" s="142"/>
      <c r="X38" s="62"/>
      <c r="Y38" s="140"/>
      <c r="Z38" s="55"/>
      <c r="AA38" s="55"/>
      <c r="AB38" s="142">
        <f t="shared" si="5"/>
        <v>121.76</v>
      </c>
      <c r="AC38" s="162">
        <f>(N38+Q38+V38)*30%</f>
        <v>435.40200000000004</v>
      </c>
      <c r="AD38" s="55">
        <f>N38+Q38+V38+AC38</f>
        <v>1886.7420000000002</v>
      </c>
      <c r="AE38" s="98"/>
    </row>
    <row r="39" spans="1:31" s="145" customFormat="1" ht="12.75" customHeight="1" x14ac:dyDescent="0.2">
      <c r="A39" s="266"/>
      <c r="B39" s="276"/>
      <c r="C39" s="266"/>
      <c r="D39" s="266"/>
      <c r="E39" s="266"/>
      <c r="F39" s="266"/>
      <c r="G39" s="143"/>
      <c r="H39" s="69" t="s">
        <v>169</v>
      </c>
      <c r="I39" s="140">
        <v>11047</v>
      </c>
      <c r="J39" s="140"/>
      <c r="K39" s="140">
        <v>3</v>
      </c>
      <c r="L39" s="140"/>
      <c r="M39" s="140"/>
      <c r="N39" s="142">
        <v>1841.17</v>
      </c>
      <c r="O39" s="140"/>
      <c r="P39" s="140"/>
      <c r="Q39" s="142">
        <v>153.21</v>
      </c>
      <c r="R39" s="142">
        <v>153.21</v>
      </c>
      <c r="S39" s="140"/>
      <c r="T39" s="140"/>
      <c r="U39" s="140"/>
      <c r="V39" s="142">
        <v>182.63</v>
      </c>
      <c r="W39" s="142"/>
      <c r="X39" s="62"/>
      <c r="Y39" s="140"/>
      <c r="Z39" s="55"/>
      <c r="AA39" s="55"/>
      <c r="AB39" s="142">
        <f t="shared" si="5"/>
        <v>182.63</v>
      </c>
      <c r="AC39" s="162">
        <f>(N39+Q39+V39)*30%</f>
        <v>653.10300000000007</v>
      </c>
      <c r="AD39" s="55">
        <f>N39+Q39+V39+AC39</f>
        <v>2830.1130000000003</v>
      </c>
      <c r="AE39" s="98"/>
    </row>
    <row r="40" spans="1:31" s="145" customFormat="1" ht="12.75" customHeight="1" x14ac:dyDescent="0.2">
      <c r="A40" s="266"/>
      <c r="B40" s="276"/>
      <c r="C40" s="266"/>
      <c r="D40" s="266"/>
      <c r="E40" s="266"/>
      <c r="F40" s="266"/>
      <c r="G40" s="198" t="s">
        <v>252</v>
      </c>
      <c r="H40" s="69" t="s">
        <v>170</v>
      </c>
      <c r="I40" s="140">
        <v>11047</v>
      </c>
      <c r="J40" s="140"/>
      <c r="K40" s="140">
        <v>2</v>
      </c>
      <c r="L40" s="140"/>
      <c r="M40" s="140"/>
      <c r="N40" s="142">
        <v>1227.44</v>
      </c>
      <c r="O40" s="140"/>
      <c r="P40" s="140"/>
      <c r="Q40" s="142">
        <v>102.14</v>
      </c>
      <c r="R40" s="142">
        <v>102.14</v>
      </c>
      <c r="S40" s="140"/>
      <c r="T40" s="140"/>
      <c r="U40" s="140"/>
      <c r="V40" s="142">
        <v>121.76</v>
      </c>
      <c r="W40" s="142"/>
      <c r="X40" s="62"/>
      <c r="Y40" s="140"/>
      <c r="Z40" s="55"/>
      <c r="AA40" s="55"/>
      <c r="AB40" s="142">
        <f t="shared" si="5"/>
        <v>121.76</v>
      </c>
      <c r="AC40" s="162">
        <f>(N40+Q40+V40)*30%</f>
        <v>435.40200000000004</v>
      </c>
      <c r="AD40" s="55">
        <f>N40+Q40+V40+AC40</f>
        <v>1886.7420000000002</v>
      </c>
      <c r="AE40" s="98"/>
    </row>
    <row r="41" spans="1:31" s="145" customFormat="1" ht="12.75" customHeight="1" x14ac:dyDescent="0.2">
      <c r="A41" s="266"/>
      <c r="B41" s="276"/>
      <c r="C41" s="266"/>
      <c r="D41" s="266"/>
      <c r="E41" s="266"/>
      <c r="F41" s="266"/>
      <c r="G41" s="143"/>
      <c r="H41" s="69" t="s">
        <v>171</v>
      </c>
      <c r="I41" s="140">
        <v>11047</v>
      </c>
      <c r="J41" s="140"/>
      <c r="K41" s="140"/>
      <c r="L41" s="140">
        <v>6</v>
      </c>
      <c r="M41" s="140"/>
      <c r="N41" s="142"/>
      <c r="O41" s="140">
        <v>3682.33</v>
      </c>
      <c r="P41" s="140"/>
      <c r="Q41" s="142">
        <v>306.42</v>
      </c>
      <c r="R41" s="142">
        <v>306.42</v>
      </c>
      <c r="S41" s="140"/>
      <c r="T41" s="140"/>
      <c r="U41" s="140"/>
      <c r="V41" s="142">
        <v>365.27</v>
      </c>
      <c r="W41" s="142"/>
      <c r="X41" s="62"/>
      <c r="Y41" s="140"/>
      <c r="Z41" s="55"/>
      <c r="AA41" s="55"/>
      <c r="AB41" s="142">
        <f t="shared" si="5"/>
        <v>365.27</v>
      </c>
      <c r="AC41" s="162">
        <f>(O41+Q41+V41)*30%</f>
        <v>1306.2060000000001</v>
      </c>
      <c r="AD41" s="55">
        <f>O41+Q41+V41+AC41</f>
        <v>5660.2260000000006</v>
      </c>
      <c r="AE41" s="98"/>
    </row>
    <row r="42" spans="1:31" ht="12.75" customHeight="1" x14ac:dyDescent="0.2">
      <c r="A42" s="266"/>
      <c r="B42" s="277"/>
      <c r="C42" s="266"/>
      <c r="D42" s="266"/>
      <c r="E42" s="266"/>
      <c r="F42" s="266"/>
      <c r="G42" s="83"/>
      <c r="H42" s="69" t="s">
        <v>245</v>
      </c>
      <c r="I42" s="109">
        <v>11047</v>
      </c>
      <c r="J42" s="55"/>
      <c r="K42" s="75"/>
      <c r="L42" s="158">
        <v>6</v>
      </c>
      <c r="M42" s="55"/>
      <c r="N42" s="68"/>
      <c r="O42" s="55">
        <v>3682.33</v>
      </c>
      <c r="P42" s="55"/>
      <c r="Q42" s="68">
        <v>306.42</v>
      </c>
      <c r="R42" s="68">
        <v>306.42</v>
      </c>
      <c r="S42" s="55"/>
      <c r="T42" s="55"/>
      <c r="U42" s="55"/>
      <c r="V42" s="68">
        <v>365.27</v>
      </c>
      <c r="W42" s="68"/>
      <c r="X42" s="58"/>
      <c r="Y42" s="55"/>
      <c r="Z42" s="55"/>
      <c r="AA42" s="55"/>
      <c r="AB42" s="68">
        <f t="shared" si="5"/>
        <v>365.27</v>
      </c>
      <c r="AC42" s="162">
        <f>(O42+Q42+V42)*30%</f>
        <v>1306.2060000000001</v>
      </c>
      <c r="AD42" s="55">
        <f>O42+Q42+V42+AC42</f>
        <v>5660.2260000000006</v>
      </c>
      <c r="AE42" s="98"/>
    </row>
    <row r="43" spans="1:31" ht="12.75" customHeight="1" x14ac:dyDescent="0.2">
      <c r="A43" s="266"/>
      <c r="B43" s="277"/>
      <c r="C43" s="266"/>
      <c r="D43" s="266"/>
      <c r="E43" s="266"/>
      <c r="F43" s="266"/>
      <c r="G43" s="83"/>
      <c r="H43" s="69" t="s">
        <v>242</v>
      </c>
      <c r="I43" s="109">
        <v>11047</v>
      </c>
      <c r="J43" s="55"/>
      <c r="K43" s="75"/>
      <c r="L43" s="158">
        <v>1</v>
      </c>
      <c r="M43" s="55"/>
      <c r="N43" s="68"/>
      <c r="O43" s="55">
        <v>613.72</v>
      </c>
      <c r="P43" s="55"/>
      <c r="Q43" s="68">
        <v>51.07</v>
      </c>
      <c r="R43" s="68">
        <v>51.07</v>
      </c>
      <c r="S43" s="55"/>
      <c r="T43" s="55"/>
      <c r="U43" s="55"/>
      <c r="V43" s="68"/>
      <c r="W43" s="68"/>
      <c r="X43" s="58"/>
      <c r="Y43" s="55"/>
      <c r="Z43" s="55"/>
      <c r="AA43" s="55"/>
      <c r="AB43" s="68"/>
      <c r="AC43" s="162">
        <f>(O43+Q43)*30%</f>
        <v>199.43700000000001</v>
      </c>
      <c r="AD43" s="55">
        <f>O43+Q43+AC43</f>
        <v>864.22700000000009</v>
      </c>
      <c r="AE43" s="98"/>
    </row>
    <row r="44" spans="1:31" ht="12.75" customHeight="1" x14ac:dyDescent="0.2">
      <c r="A44" s="266"/>
      <c r="B44" s="277"/>
      <c r="C44" s="266"/>
      <c r="D44" s="266"/>
      <c r="E44" s="266"/>
      <c r="F44" s="266"/>
      <c r="G44" s="83"/>
      <c r="H44" s="69"/>
      <c r="I44" s="109"/>
      <c r="J44" s="55"/>
      <c r="K44" s="75"/>
      <c r="L44" s="75"/>
      <c r="M44" s="55"/>
      <c r="N44" s="68"/>
      <c r="O44" s="55"/>
      <c r="P44" s="55"/>
      <c r="Q44" s="68"/>
      <c r="R44" s="68"/>
      <c r="S44" s="55"/>
      <c r="T44" s="55"/>
      <c r="U44" s="55"/>
      <c r="V44" s="68"/>
      <c r="W44" s="68"/>
      <c r="X44" s="58"/>
      <c r="Y44" s="55"/>
      <c r="Z44" s="55"/>
      <c r="AA44" s="55"/>
      <c r="AB44" s="68"/>
      <c r="AC44" s="162"/>
      <c r="AD44" s="55"/>
      <c r="AE44" s="98"/>
    </row>
    <row r="45" spans="1:31" ht="12.75" customHeight="1" x14ac:dyDescent="0.2">
      <c r="A45" s="267"/>
      <c r="B45" s="277"/>
      <c r="C45" s="266"/>
      <c r="D45" s="266"/>
      <c r="E45" s="266"/>
      <c r="F45" s="266"/>
      <c r="G45" s="83"/>
      <c r="H45" s="195" t="s">
        <v>45</v>
      </c>
      <c r="I45" s="84"/>
      <c r="J45" s="103"/>
      <c r="K45" s="211">
        <v>20</v>
      </c>
      <c r="L45" s="196">
        <v>13</v>
      </c>
      <c r="M45" s="103"/>
      <c r="N45" s="86">
        <f>SUM(N35:N44)</f>
        <v>12274.44</v>
      </c>
      <c r="O45" s="86">
        <f>SUM(O35:O44)</f>
        <v>7978.38</v>
      </c>
      <c r="P45" s="103"/>
      <c r="Q45" s="86">
        <f>SUM(Q35:Q44)</f>
        <v>1685.31</v>
      </c>
      <c r="R45" s="86">
        <f>SUM(R35:R44)</f>
        <v>1685.31</v>
      </c>
      <c r="S45" s="103"/>
      <c r="T45" s="103"/>
      <c r="U45" s="103"/>
      <c r="V45" s="86">
        <f>SUM(V35:V44)</f>
        <v>1948.1</v>
      </c>
      <c r="W45" s="103"/>
      <c r="X45" s="103"/>
      <c r="Y45" s="86">
        <f t="shared" ref="Y45:AD45" si="6">SUM(Y35:Y44)</f>
        <v>1350</v>
      </c>
      <c r="Z45" s="86">
        <f t="shared" si="6"/>
        <v>730.5</v>
      </c>
      <c r="AA45" s="86">
        <f t="shared" si="6"/>
        <v>730.5</v>
      </c>
      <c r="AB45" s="86">
        <f t="shared" si="6"/>
        <v>4759.1000000000004</v>
      </c>
      <c r="AC45" s="86">
        <f t="shared" si="6"/>
        <v>8009.1690000000008</v>
      </c>
      <c r="AD45" s="86">
        <f t="shared" si="6"/>
        <v>34706.399000000005</v>
      </c>
      <c r="AE45" s="98"/>
    </row>
    <row r="46" spans="1:31" ht="12.75" customHeight="1" x14ac:dyDescent="0.2">
      <c r="A46" s="265">
        <v>18</v>
      </c>
      <c r="B46" s="275" t="s">
        <v>224</v>
      </c>
      <c r="C46" s="265" t="s">
        <v>28</v>
      </c>
      <c r="D46" s="265" t="s">
        <v>41</v>
      </c>
      <c r="E46" s="265">
        <v>13</v>
      </c>
      <c r="F46" s="265" t="s">
        <v>31</v>
      </c>
      <c r="G46" s="297"/>
      <c r="H46" s="74"/>
      <c r="I46" s="70"/>
      <c r="J46" s="63"/>
      <c r="K46" s="63"/>
      <c r="L46" s="63"/>
      <c r="M46" s="63"/>
      <c r="N46" s="55"/>
      <c r="O46" s="63"/>
      <c r="P46" s="63"/>
      <c r="Q46" s="63"/>
      <c r="R46" s="63"/>
      <c r="S46" s="63"/>
      <c r="T46" s="63"/>
      <c r="U46" s="63"/>
      <c r="V46" s="58"/>
      <c r="W46" s="58"/>
      <c r="X46" s="62"/>
      <c r="Y46" s="55"/>
      <c r="Z46" s="55"/>
      <c r="AA46" s="55"/>
      <c r="AB46" s="55"/>
      <c r="AC46" s="55"/>
      <c r="AD46" s="55"/>
    </row>
    <row r="47" spans="1:31" ht="12.75" customHeight="1" x14ac:dyDescent="0.2">
      <c r="A47" s="266"/>
      <c r="B47" s="276"/>
      <c r="C47" s="266"/>
      <c r="D47" s="266"/>
      <c r="E47" s="266"/>
      <c r="F47" s="266"/>
      <c r="G47" s="298"/>
      <c r="H47" s="74"/>
      <c r="I47" s="108"/>
      <c r="J47" s="63"/>
      <c r="K47" s="63"/>
      <c r="L47" s="63"/>
      <c r="M47" s="63"/>
      <c r="N47" s="55"/>
      <c r="O47" s="63"/>
      <c r="P47" s="63"/>
      <c r="Q47" s="63"/>
      <c r="R47" s="63"/>
      <c r="S47" s="63"/>
      <c r="T47" s="63"/>
      <c r="U47" s="63"/>
      <c r="V47" s="58"/>
      <c r="W47" s="58"/>
      <c r="X47" s="62"/>
      <c r="Y47" s="55"/>
      <c r="Z47" s="55"/>
      <c r="AA47" s="55"/>
      <c r="AB47" s="55"/>
      <c r="AC47" s="55"/>
      <c r="AD47" s="55"/>
    </row>
    <row r="48" spans="1:31" ht="12.75" customHeight="1" x14ac:dyDescent="0.2">
      <c r="A48" s="266"/>
      <c r="B48" s="276"/>
      <c r="C48" s="266"/>
      <c r="D48" s="266"/>
      <c r="E48" s="266"/>
      <c r="F48" s="266"/>
      <c r="G48" s="298"/>
      <c r="H48" s="74"/>
      <c r="I48" s="108"/>
      <c r="J48" s="63"/>
      <c r="K48" s="63"/>
      <c r="L48" s="63"/>
      <c r="M48" s="63"/>
      <c r="N48" s="55"/>
      <c r="O48" s="55"/>
      <c r="P48" s="63"/>
      <c r="Q48" s="63"/>
      <c r="R48" s="63"/>
      <c r="S48" s="63"/>
      <c r="T48" s="63"/>
      <c r="U48" s="63"/>
      <c r="V48" s="58"/>
      <c r="W48" s="58"/>
      <c r="X48" s="62"/>
      <c r="Y48" s="55"/>
      <c r="Z48" s="55"/>
      <c r="AA48" s="55"/>
      <c r="AB48" s="55"/>
      <c r="AC48" s="55"/>
      <c r="AD48" s="55"/>
    </row>
    <row r="49" spans="1:31" ht="12.75" customHeight="1" x14ac:dyDescent="0.2">
      <c r="A49" s="266"/>
      <c r="B49" s="276"/>
      <c r="C49" s="266"/>
      <c r="D49" s="266"/>
      <c r="E49" s="266"/>
      <c r="F49" s="266"/>
      <c r="G49" s="298"/>
      <c r="H49" s="74"/>
      <c r="I49" s="108"/>
      <c r="J49" s="63"/>
      <c r="K49" s="63"/>
      <c r="L49" s="63"/>
      <c r="M49" s="63"/>
      <c r="N49" s="55"/>
      <c r="O49" s="55"/>
      <c r="P49" s="63"/>
      <c r="Q49" s="63"/>
      <c r="R49" s="63"/>
      <c r="S49" s="63"/>
      <c r="T49" s="63"/>
      <c r="U49" s="63"/>
      <c r="V49" s="58"/>
      <c r="W49" s="58"/>
      <c r="X49" s="62"/>
      <c r="Y49" s="55"/>
      <c r="Z49" s="55"/>
      <c r="AA49" s="55"/>
      <c r="AB49" s="55"/>
      <c r="AC49" s="55"/>
      <c r="AD49" s="55"/>
    </row>
    <row r="50" spans="1:31" ht="12.75" customHeight="1" x14ac:dyDescent="0.2">
      <c r="A50" s="266"/>
      <c r="B50" s="276"/>
      <c r="C50" s="266"/>
      <c r="D50" s="266"/>
      <c r="E50" s="266"/>
      <c r="F50" s="266"/>
      <c r="G50" s="298"/>
      <c r="H50" s="74"/>
      <c r="I50" s="108"/>
      <c r="J50" s="63"/>
      <c r="K50" s="63"/>
      <c r="L50" s="63"/>
      <c r="M50" s="63"/>
      <c r="N50" s="55"/>
      <c r="O50" s="55"/>
      <c r="P50" s="55"/>
      <c r="Q50" s="63"/>
      <c r="R50" s="55"/>
      <c r="S50" s="63"/>
      <c r="T50" s="63"/>
      <c r="U50" s="63"/>
      <c r="V50" s="58"/>
      <c r="W50" s="58"/>
      <c r="X50" s="62"/>
      <c r="Y50" s="55"/>
      <c r="Z50" s="55"/>
      <c r="AA50" s="55"/>
      <c r="AB50" s="55"/>
      <c r="AC50" s="55"/>
      <c r="AD50" s="55"/>
    </row>
    <row r="51" spans="1:31" ht="12.75" customHeight="1" x14ac:dyDescent="0.2">
      <c r="A51" s="266"/>
      <c r="B51" s="276"/>
      <c r="C51" s="266"/>
      <c r="D51" s="266"/>
      <c r="E51" s="266"/>
      <c r="F51" s="266"/>
      <c r="G51" s="298"/>
      <c r="H51" s="74"/>
      <c r="I51" s="108"/>
      <c r="J51" s="63"/>
      <c r="K51" s="63"/>
      <c r="L51" s="63"/>
      <c r="M51" s="63"/>
      <c r="N51" s="55"/>
      <c r="O51" s="55"/>
      <c r="P51" s="55"/>
      <c r="Q51" s="63"/>
      <c r="R51" s="55"/>
      <c r="S51" s="63"/>
      <c r="T51" s="63"/>
      <c r="U51" s="63"/>
      <c r="V51" s="58"/>
      <c r="W51" s="58"/>
      <c r="X51" s="62"/>
      <c r="Y51" s="55"/>
      <c r="Z51" s="55"/>
      <c r="AA51" s="55"/>
      <c r="AB51" s="55"/>
      <c r="AC51" s="55"/>
      <c r="AD51" s="55"/>
    </row>
    <row r="52" spans="1:31" ht="12.75" customHeight="1" x14ac:dyDescent="0.2">
      <c r="A52" s="267"/>
      <c r="B52" s="295"/>
      <c r="C52" s="267"/>
      <c r="D52" s="267"/>
      <c r="E52" s="267"/>
      <c r="F52" s="267"/>
      <c r="G52" s="299"/>
      <c r="H52" s="135" t="s">
        <v>45</v>
      </c>
      <c r="I52" s="170"/>
      <c r="J52" s="71"/>
      <c r="K52" s="71"/>
      <c r="L52" s="71"/>
      <c r="M52" s="71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</row>
    <row r="53" spans="1:31" ht="15" customHeight="1" x14ac:dyDescent="0.2">
      <c r="A53" s="238"/>
      <c r="B53" s="279" t="s">
        <v>77</v>
      </c>
      <c r="C53" s="265"/>
      <c r="D53" s="238"/>
      <c r="E53" s="238"/>
      <c r="F53" s="238"/>
      <c r="G53" s="238"/>
      <c r="H53" s="76" t="s">
        <v>45</v>
      </c>
      <c r="I53" s="77"/>
      <c r="J53" s="78"/>
      <c r="K53" s="78"/>
      <c r="L53" s="78"/>
      <c r="M53" s="78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98"/>
    </row>
    <row r="54" spans="1:31" s="145" customFormat="1" ht="15" customHeight="1" x14ac:dyDescent="0.2">
      <c r="A54" s="238"/>
      <c r="B54" s="279"/>
      <c r="C54" s="266"/>
      <c r="D54" s="238"/>
      <c r="E54" s="238"/>
      <c r="F54" s="238"/>
      <c r="G54" s="238"/>
      <c r="H54" s="101" t="s">
        <v>246</v>
      </c>
      <c r="I54" s="141">
        <v>11047</v>
      </c>
      <c r="J54" s="71"/>
      <c r="K54" s="71"/>
      <c r="L54" s="160">
        <v>1</v>
      </c>
      <c r="M54" s="71"/>
      <c r="N54" s="72"/>
      <c r="O54" s="161">
        <v>613.72</v>
      </c>
      <c r="P54" s="72"/>
      <c r="Q54" s="166">
        <v>51.07</v>
      </c>
      <c r="R54" s="166">
        <v>51.07</v>
      </c>
      <c r="S54" s="72"/>
      <c r="T54" s="72"/>
      <c r="U54" s="72"/>
      <c r="V54" s="166">
        <v>20.29</v>
      </c>
      <c r="W54" s="72"/>
      <c r="X54" s="72"/>
      <c r="Y54" s="72"/>
      <c r="Z54" s="72"/>
      <c r="AA54" s="72"/>
      <c r="AB54" s="207">
        <f>SUM(S54:AA54)</f>
        <v>20.29</v>
      </c>
      <c r="AC54" s="166">
        <f>(O54+Q54+V54)*30%</f>
        <v>205.524</v>
      </c>
      <c r="AD54" s="55">
        <f>O54+Q54+V54+AC54</f>
        <v>890.60400000000004</v>
      </c>
      <c r="AE54" s="98"/>
    </row>
    <row r="55" spans="1:31" s="194" customFormat="1" ht="15" customHeight="1" x14ac:dyDescent="0.2">
      <c r="A55" s="238"/>
      <c r="B55" s="279"/>
      <c r="C55" s="266"/>
      <c r="D55" s="238"/>
      <c r="E55" s="238"/>
      <c r="F55" s="238"/>
      <c r="G55" s="238"/>
      <c r="H55" s="146" t="s">
        <v>247</v>
      </c>
      <c r="I55" s="191">
        <v>11047</v>
      </c>
      <c r="J55" s="71"/>
      <c r="K55" s="71"/>
      <c r="L55" s="191">
        <v>1</v>
      </c>
      <c r="M55" s="71"/>
      <c r="N55" s="72"/>
      <c r="O55" s="192">
        <v>613.72</v>
      </c>
      <c r="P55" s="72"/>
      <c r="Q55" s="192">
        <v>51.07</v>
      </c>
      <c r="R55" s="192">
        <v>51.07</v>
      </c>
      <c r="S55" s="72"/>
      <c r="T55" s="72"/>
      <c r="U55" s="72"/>
      <c r="V55" s="192">
        <v>20.29</v>
      </c>
      <c r="W55" s="72"/>
      <c r="X55" s="72"/>
      <c r="Y55" s="72"/>
      <c r="Z55" s="72"/>
      <c r="AA55" s="72"/>
      <c r="AB55" s="207">
        <f>SUM(S55:AA55)</f>
        <v>20.29</v>
      </c>
      <c r="AC55" s="192">
        <f>(O55+Q55+V55)*30%</f>
        <v>205.524</v>
      </c>
      <c r="AD55" s="55">
        <f>O55+Q55+V55+AC55</f>
        <v>890.60400000000004</v>
      </c>
      <c r="AE55" s="98"/>
    </row>
    <row r="56" spans="1:31" s="194" customFormat="1" ht="15" customHeight="1" x14ac:dyDescent="0.2">
      <c r="A56" s="238"/>
      <c r="B56" s="279"/>
      <c r="C56" s="266"/>
      <c r="D56" s="238"/>
      <c r="E56" s="238"/>
      <c r="F56" s="238"/>
      <c r="G56" s="238"/>
      <c r="H56" s="101" t="s">
        <v>248</v>
      </c>
      <c r="I56" s="191">
        <v>11047</v>
      </c>
      <c r="J56" s="71"/>
      <c r="K56" s="71"/>
      <c r="L56" s="191">
        <v>1</v>
      </c>
      <c r="M56" s="71"/>
      <c r="N56" s="72"/>
      <c r="O56" s="192">
        <v>613.72</v>
      </c>
      <c r="P56" s="72"/>
      <c r="Q56" s="192">
        <v>51.07</v>
      </c>
      <c r="R56" s="192">
        <v>51.07</v>
      </c>
      <c r="S56" s="72"/>
      <c r="T56" s="72"/>
      <c r="U56" s="72"/>
      <c r="V56" s="192">
        <v>40.58</v>
      </c>
      <c r="W56" s="72"/>
      <c r="X56" s="72"/>
      <c r="Y56" s="72"/>
      <c r="Z56" s="72"/>
      <c r="AA56" s="72"/>
      <c r="AB56" s="207">
        <f>SUM(S56:AA56)</f>
        <v>40.58</v>
      </c>
      <c r="AC56" s="192">
        <f>(O56+Q56+V56)*30%</f>
        <v>211.61100000000002</v>
      </c>
      <c r="AD56" s="55">
        <f>O56+Q56+V56+AC56</f>
        <v>916.98100000000011</v>
      </c>
      <c r="AE56" s="98"/>
    </row>
    <row r="57" spans="1:31" ht="12.75" customHeight="1" x14ac:dyDescent="0.2">
      <c r="A57" s="238"/>
      <c r="B57" s="280"/>
      <c r="C57" s="266"/>
      <c r="D57" s="238"/>
      <c r="E57" s="238"/>
      <c r="F57" s="238"/>
      <c r="G57" s="238"/>
      <c r="H57" s="69" t="s">
        <v>249</v>
      </c>
      <c r="I57" s="73">
        <v>11047</v>
      </c>
      <c r="J57" s="73"/>
      <c r="K57" s="73"/>
      <c r="L57" s="160">
        <v>1</v>
      </c>
      <c r="M57" s="67"/>
      <c r="N57" s="55"/>
      <c r="O57" s="67">
        <v>613.72</v>
      </c>
      <c r="P57" s="67"/>
      <c r="Q57" s="55">
        <v>51.07</v>
      </c>
      <c r="R57" s="67">
        <v>51.07</v>
      </c>
      <c r="S57" s="67"/>
      <c r="T57" s="67"/>
      <c r="U57" s="67"/>
      <c r="V57" s="67">
        <v>40.58</v>
      </c>
      <c r="W57" s="67"/>
      <c r="X57" s="62"/>
      <c r="Y57" s="67"/>
      <c r="Z57" s="55"/>
      <c r="AA57" s="55"/>
      <c r="AB57" s="55">
        <f>SUM(S57:AA57)</f>
        <v>40.58</v>
      </c>
      <c r="AC57" s="166">
        <f>(O57+Q57+V57)*30%</f>
        <v>211.61100000000002</v>
      </c>
      <c r="AD57" s="55">
        <f>O57+Q57+V57+AC57</f>
        <v>916.98100000000011</v>
      </c>
      <c r="AE57" s="98"/>
    </row>
    <row r="58" spans="1:31" s="194" customFormat="1" ht="12.75" customHeight="1" x14ac:dyDescent="0.2">
      <c r="A58" s="238"/>
      <c r="B58" s="280"/>
      <c r="C58" s="266"/>
      <c r="D58" s="238"/>
      <c r="E58" s="238"/>
      <c r="F58" s="238"/>
      <c r="G58" s="238"/>
      <c r="H58" s="193" t="s">
        <v>250</v>
      </c>
      <c r="I58" s="191">
        <v>11047</v>
      </c>
      <c r="J58" s="191"/>
      <c r="K58" s="191"/>
      <c r="L58" s="191">
        <v>1</v>
      </c>
      <c r="M58" s="190"/>
      <c r="N58" s="55"/>
      <c r="O58" s="190">
        <v>613.72</v>
      </c>
      <c r="P58" s="190"/>
      <c r="Q58" s="55">
        <v>51.07</v>
      </c>
      <c r="R58" s="190">
        <v>51.07</v>
      </c>
      <c r="S58" s="190"/>
      <c r="T58" s="190"/>
      <c r="U58" s="190"/>
      <c r="V58" s="190"/>
      <c r="W58" s="190"/>
      <c r="X58" s="62"/>
      <c r="Y58" s="190"/>
      <c r="Z58" s="55"/>
      <c r="AA58" s="55"/>
      <c r="AB58" s="55"/>
      <c r="AC58" s="192">
        <f>(O58+Q58)*30%</f>
        <v>199.43700000000001</v>
      </c>
      <c r="AD58" s="55">
        <f>O58+Q58+AC58</f>
        <v>864.22700000000009</v>
      </c>
      <c r="AE58" s="98"/>
    </row>
    <row r="59" spans="1:31" s="203" customFormat="1" ht="12.75" customHeight="1" x14ac:dyDescent="0.2">
      <c r="A59" s="238"/>
      <c r="B59" s="280"/>
      <c r="C59" s="266"/>
      <c r="D59" s="238"/>
      <c r="E59" s="238"/>
      <c r="F59" s="238"/>
      <c r="G59" s="238"/>
      <c r="H59" s="69" t="s">
        <v>251</v>
      </c>
      <c r="I59" s="201">
        <v>11047</v>
      </c>
      <c r="J59" s="201"/>
      <c r="K59" s="201"/>
      <c r="L59" s="201">
        <v>2</v>
      </c>
      <c r="M59" s="200"/>
      <c r="N59" s="55"/>
      <c r="O59" s="200">
        <v>1227.44</v>
      </c>
      <c r="P59" s="200"/>
      <c r="Q59" s="55">
        <v>102.14</v>
      </c>
      <c r="R59" s="200">
        <v>102.14</v>
      </c>
      <c r="S59" s="200"/>
      <c r="T59" s="200"/>
      <c r="U59" s="200"/>
      <c r="V59" s="200"/>
      <c r="W59" s="200"/>
      <c r="X59" s="62"/>
      <c r="Y59" s="200"/>
      <c r="Z59" s="55"/>
      <c r="AA59" s="55"/>
      <c r="AB59" s="55"/>
      <c r="AC59" s="202">
        <f>(O59+Q59)*30%</f>
        <v>398.87400000000002</v>
      </c>
      <c r="AD59" s="55">
        <f>O59+AC59</f>
        <v>1626.3140000000001</v>
      </c>
      <c r="AE59" s="98"/>
    </row>
    <row r="60" spans="1:31" s="194" customFormat="1" ht="12.75" customHeight="1" x14ac:dyDescent="0.2">
      <c r="A60" s="238"/>
      <c r="B60" s="280"/>
      <c r="C60" s="266"/>
      <c r="D60" s="238"/>
      <c r="E60" s="238"/>
      <c r="F60" s="238"/>
      <c r="G60" s="238"/>
      <c r="H60" s="69" t="s">
        <v>254</v>
      </c>
      <c r="I60" s="191"/>
      <c r="J60" s="191"/>
      <c r="K60" s="191">
        <v>12</v>
      </c>
      <c r="L60" s="191"/>
      <c r="M60" s="190"/>
      <c r="N60" s="55">
        <v>7364.67</v>
      </c>
      <c r="O60" s="190"/>
      <c r="P60" s="190"/>
      <c r="Q60" s="55">
        <v>612.84</v>
      </c>
      <c r="R60" s="190">
        <v>612.84</v>
      </c>
      <c r="S60" s="190"/>
      <c r="T60" s="190"/>
      <c r="U60" s="190"/>
      <c r="V60" s="190"/>
      <c r="W60" s="190"/>
      <c r="X60" s="62"/>
      <c r="Y60" s="190"/>
      <c r="Z60" s="55"/>
      <c r="AA60" s="55"/>
      <c r="AB60" s="55"/>
      <c r="AC60" s="192">
        <f>(N60+Q60)*30%</f>
        <v>2393.2530000000002</v>
      </c>
      <c r="AD60" s="55">
        <f>N60+Q60+AC60</f>
        <v>10370.763000000001</v>
      </c>
      <c r="AE60" s="98"/>
    </row>
    <row r="61" spans="1:31" ht="12.75" customHeight="1" x14ac:dyDescent="0.2">
      <c r="A61" s="238"/>
      <c r="B61" s="280"/>
      <c r="C61" s="266"/>
      <c r="D61" s="238"/>
      <c r="E61" s="238"/>
      <c r="F61" s="238"/>
      <c r="G61" s="238"/>
      <c r="H61" s="101" t="s">
        <v>113</v>
      </c>
      <c r="I61" s="108">
        <v>11047</v>
      </c>
      <c r="J61" s="73"/>
      <c r="K61" s="73"/>
      <c r="L61" s="73"/>
      <c r="M61" s="67"/>
      <c r="N61" s="55"/>
      <c r="O61" s="67"/>
      <c r="P61" s="67"/>
      <c r="Q61" s="67"/>
      <c r="R61" s="67"/>
      <c r="S61" s="67"/>
      <c r="T61" s="67"/>
      <c r="U61" s="67"/>
      <c r="V61" s="67"/>
      <c r="W61" s="67"/>
      <c r="X61" s="62"/>
      <c r="Y61" s="67"/>
      <c r="Z61" s="55"/>
      <c r="AA61" s="55">
        <v>2191.5</v>
      </c>
      <c r="AB61" s="55">
        <f>SUM(S61:AA61)</f>
        <v>2191.5</v>
      </c>
      <c r="AC61" s="162">
        <f>AA61*30%</f>
        <v>657.44999999999993</v>
      </c>
      <c r="AD61" s="55">
        <f>AA61+AC61</f>
        <v>2848.95</v>
      </c>
      <c r="AE61" s="98"/>
    </row>
    <row r="62" spans="1:31" s="145" customFormat="1" ht="12.75" customHeight="1" x14ac:dyDescent="0.2">
      <c r="A62" s="238"/>
      <c r="B62" s="280"/>
      <c r="C62" s="266"/>
      <c r="D62" s="238"/>
      <c r="E62" s="238"/>
      <c r="F62" s="238"/>
      <c r="G62" s="238"/>
      <c r="H62" s="100" t="s">
        <v>80</v>
      </c>
      <c r="I62" s="141">
        <v>11047</v>
      </c>
      <c r="J62" s="160">
        <v>23</v>
      </c>
      <c r="K62" s="160">
        <v>24</v>
      </c>
      <c r="L62" s="160">
        <v>3</v>
      </c>
      <c r="M62" s="140">
        <v>14115.61</v>
      </c>
      <c r="N62" s="55">
        <v>14729.33</v>
      </c>
      <c r="O62" s="140">
        <v>1841.17</v>
      </c>
      <c r="P62" s="140"/>
      <c r="Q62" s="140">
        <v>2553.5</v>
      </c>
      <c r="R62" s="140">
        <v>2553.5</v>
      </c>
      <c r="S62" s="140"/>
      <c r="T62" s="140"/>
      <c r="U62" s="140"/>
      <c r="V62" s="140"/>
      <c r="W62" s="140"/>
      <c r="X62" s="62"/>
      <c r="Y62" s="140"/>
      <c r="Z62" s="55"/>
      <c r="AA62" s="55"/>
      <c r="AB62" s="55"/>
      <c r="AC62" s="162">
        <f>(M62+N62+O62+Q62)*30%</f>
        <v>9971.8829999999998</v>
      </c>
      <c r="AD62" s="55">
        <f>M62+N62+O62+Q62+AC62</f>
        <v>43211.493000000002</v>
      </c>
      <c r="AE62" s="98"/>
    </row>
    <row r="63" spans="1:31" ht="30" customHeight="1" x14ac:dyDescent="0.2">
      <c r="A63" s="238"/>
      <c r="B63" s="280"/>
      <c r="C63" s="266"/>
      <c r="D63" s="238"/>
      <c r="E63" s="238"/>
      <c r="F63" s="238"/>
      <c r="G63" s="238"/>
      <c r="H63" s="101" t="s">
        <v>115</v>
      </c>
      <c r="I63" s="108">
        <v>11047</v>
      </c>
      <c r="J63" s="73"/>
      <c r="K63" s="73"/>
      <c r="L63" s="73"/>
      <c r="M63" s="67"/>
      <c r="N63" s="55"/>
      <c r="O63" s="67"/>
      <c r="P63" s="67"/>
      <c r="Q63" s="67"/>
      <c r="R63" s="67"/>
      <c r="S63" s="67"/>
      <c r="T63" s="67"/>
      <c r="U63" s="67"/>
      <c r="V63" s="67"/>
      <c r="W63" s="67"/>
      <c r="X63" s="62"/>
      <c r="Y63" s="67"/>
      <c r="Z63" s="55"/>
      <c r="AA63" s="55"/>
      <c r="AB63" s="55"/>
      <c r="AC63" s="55"/>
      <c r="AD63" s="55"/>
      <c r="AE63" s="98"/>
    </row>
    <row r="64" spans="1:31" ht="15" customHeight="1" x14ac:dyDescent="0.2">
      <c r="A64" s="238"/>
      <c r="B64" s="280"/>
      <c r="C64" s="267"/>
      <c r="D64" s="238"/>
      <c r="E64" s="238"/>
      <c r="F64" s="238"/>
      <c r="G64" s="238"/>
      <c r="H64" s="76" t="s">
        <v>45</v>
      </c>
      <c r="I64" s="77"/>
      <c r="J64" s="78">
        <f t="shared" ref="J64:O64" si="7">SUM(J54:J63)</f>
        <v>23</v>
      </c>
      <c r="K64" s="78">
        <f t="shared" si="7"/>
        <v>36</v>
      </c>
      <c r="L64" s="78">
        <f t="shared" si="7"/>
        <v>10</v>
      </c>
      <c r="M64" s="78">
        <f t="shared" si="7"/>
        <v>14115.61</v>
      </c>
      <c r="N64" s="79">
        <f t="shared" si="7"/>
        <v>22094</v>
      </c>
      <c r="O64" s="79">
        <f t="shared" si="7"/>
        <v>6137.2100000000009</v>
      </c>
      <c r="P64" s="78"/>
      <c r="Q64" s="79">
        <f>SUM(Q54:Q63)</f>
        <v>3523.83</v>
      </c>
      <c r="R64" s="79">
        <f>SUM(R54:R63)</f>
        <v>3523.83</v>
      </c>
      <c r="S64" s="78"/>
      <c r="T64" s="78"/>
      <c r="U64" s="79">
        <f>SUM(U54:U63)</f>
        <v>0</v>
      </c>
      <c r="V64" s="79">
        <f>SUM(V54:V63)</f>
        <v>121.74</v>
      </c>
      <c r="W64" s="78"/>
      <c r="X64" s="78"/>
      <c r="Y64" s="78"/>
      <c r="Z64" s="78"/>
      <c r="AA64" s="79">
        <f>SUM(AA54:AA63)</f>
        <v>2191.5</v>
      </c>
      <c r="AB64" s="79">
        <f t="shared" ref="AB64" si="8">SUM(S64:AA64)</f>
        <v>2313.2399999999998</v>
      </c>
      <c r="AC64" s="79">
        <f>SUM(AC54:AC63)</f>
        <v>14455.166999999999</v>
      </c>
      <c r="AD64" s="79">
        <f>M64+O64+R64+AC64+N64+U64+AA64+V64</f>
        <v>62639.057000000001</v>
      </c>
      <c r="AE64" s="98"/>
    </row>
    <row r="65" spans="3:31" ht="12.75" customHeight="1" x14ac:dyDescent="0.2"/>
    <row r="66" spans="3:31" ht="16.5" customHeight="1" x14ac:dyDescent="0.2">
      <c r="H66" s="102" t="s">
        <v>79</v>
      </c>
      <c r="I66" s="102"/>
      <c r="J66" s="102">
        <f>J12+J22+J34+J53+J64</f>
        <v>47</v>
      </c>
      <c r="K66" s="212">
        <f>K12+K22+K34+K53+K64+K45</f>
        <v>90</v>
      </c>
      <c r="L66" s="197">
        <f>L12+L22+L34+L53+L64+L45</f>
        <v>30</v>
      </c>
      <c r="M66" s="102">
        <f>M12+M22+M34+M53+M64</f>
        <v>28844.93</v>
      </c>
      <c r="N66" s="104">
        <f>N12+N22+N34+N53+N64+N45</f>
        <v>55234.960000000006</v>
      </c>
      <c r="O66" s="104">
        <f>O12+O22+O34+O53+O64+O45</f>
        <v>18411.650000000001</v>
      </c>
      <c r="P66" s="102">
        <f>P12+P22+P34+P53+P64</f>
        <v>0</v>
      </c>
      <c r="Q66" s="104">
        <f>Q12+Q22+Q34+Q53+Q64+Q45</f>
        <v>8156.4599999999991</v>
      </c>
      <c r="R66" s="104">
        <f>R12+R22+R34+R53+R64+R45</f>
        <v>8156.4599999999991</v>
      </c>
      <c r="S66" s="102">
        <f>S12+S22+S34+S53+S64</f>
        <v>1500</v>
      </c>
      <c r="T66" s="102">
        <f>T12+T22+T34+T53+T64</f>
        <v>61.29</v>
      </c>
      <c r="U66" s="102">
        <f>U12+U22+U34+U53+U64</f>
        <v>80</v>
      </c>
      <c r="V66" s="104">
        <f>V12+V22+V34+V53+V64+V45</f>
        <v>4342.5399999999991</v>
      </c>
      <c r="W66" s="102">
        <f>W12+W22+W34+W53+W64</f>
        <v>800</v>
      </c>
      <c r="X66" s="102">
        <f>X12+X22+X34+X53+X64</f>
        <v>0</v>
      </c>
      <c r="Y66" s="104">
        <f>Y12+Y22+Y34+Y53+Y64+Y45</f>
        <v>2700</v>
      </c>
      <c r="Z66" s="104">
        <f>Z12+Z22+Z34+Z53+Z64+Z45</f>
        <v>1461</v>
      </c>
      <c r="AA66" s="104">
        <f>AA12+AA22+AA34+AA53+AA64+AA45</f>
        <v>5478.75</v>
      </c>
      <c r="AB66" s="104">
        <f>AB12+AB22+AB34+AB53+AB64+AB45</f>
        <v>16423.580000000002</v>
      </c>
      <c r="AC66" s="104">
        <f>(M66+N66+O66+Q66+S66+T66+V66+W66+Z66+AA66+U66+Y66)*30%</f>
        <v>38121.473999999995</v>
      </c>
      <c r="AD66" s="104">
        <f>M66+N66+O66+Q66+S66+T66+V66+W66+Y66+Z66+AA66+AC66+U66</f>
        <v>165193.05399999997</v>
      </c>
      <c r="AE66" s="102"/>
    </row>
    <row r="67" spans="3:31" ht="12.75" customHeight="1" x14ac:dyDescent="0.2"/>
    <row r="68" spans="3:31" ht="32.25" customHeight="1" x14ac:dyDescent="0.2">
      <c r="H68" s="35" t="s">
        <v>81</v>
      </c>
      <c r="J68" s="35">
        <f>'1 лист'!J78+Лист2!J69+Лист3!J66</f>
        <v>119</v>
      </c>
      <c r="K68" s="163">
        <f>'1 лист'!K78+Лист2!K69+Лист3!K66</f>
        <v>202</v>
      </c>
      <c r="L68" s="163">
        <f>'1 лист'!L78+Лист2!L69+Лист3!L66</f>
        <v>83</v>
      </c>
      <c r="M68" s="35">
        <f>'1 лист'!M78+Лист2!M69+Лист3!M66</f>
        <v>73032.929999999993</v>
      </c>
      <c r="N68" s="35">
        <f>'1 лист'!N78+Лист2!N69+Лист3!N66</f>
        <v>121516.92000000001</v>
      </c>
      <c r="O68" s="35">
        <f>'1 лист'!O78+Лист2!O69+Лист3!O66</f>
        <v>49711.43</v>
      </c>
      <c r="P68" s="35">
        <f>'1 лист'!P78+Лист2!P69+Лист3!P66</f>
        <v>0</v>
      </c>
      <c r="Q68" s="35">
        <f>'1 лист'!Q78+Лист2!Q69+Лист3!Q66</f>
        <v>19390.03</v>
      </c>
      <c r="R68" s="35">
        <f>'1 лист'!R78+Лист2!R69+Лист3!R66</f>
        <v>19390.03</v>
      </c>
      <c r="S68" s="35">
        <f>'1 лист'!S78+Лист2!S69+Лист3!S66</f>
        <v>9857.14</v>
      </c>
      <c r="T68" s="35">
        <f>'1 лист'!T78+Лист2!T69+Лист3!T66</f>
        <v>475.54</v>
      </c>
      <c r="U68" s="35">
        <f>'1 лист'!U78+Лист2!U69+Лист3!U66</f>
        <v>400</v>
      </c>
      <c r="V68" s="98">
        <f>'1 лист'!V78+Лист2!V69+Лист3!V66</f>
        <v>11424.56</v>
      </c>
      <c r="W68" s="35">
        <f>'1 лист'!W78+Лист2!W69+Лист3!W66</f>
        <v>4800</v>
      </c>
      <c r="X68" s="98">
        <f>'1 лист'!X78+Лист2!X69+Лист3!X66</f>
        <v>1826.3</v>
      </c>
      <c r="Y68" s="35">
        <f>'1 лист'!Y78+Лист2!Y69+Лист3!Y66</f>
        <v>11475</v>
      </c>
      <c r="Z68" s="35">
        <f>'1 лист'!Z78+Лист2!Z69+Лист3!Z66</f>
        <v>2191.5</v>
      </c>
      <c r="AA68" s="98">
        <f>'1 лист'!AA78+Лист2!AA69+Лист3!AA66</f>
        <v>13149</v>
      </c>
      <c r="AB68" s="98">
        <f>'1 лист'!AB78+Лист2!AB69+Лист3!AB66</f>
        <v>55599.040000000008</v>
      </c>
      <c r="AC68" s="98">
        <f>'1 лист'!AC78+Лист2!AC69+Лист3!AC66</f>
        <v>95775.104999999981</v>
      </c>
      <c r="AD68" s="98">
        <f>M68+N68+O68+Q68+S68+T68+V68+W68+X68+Y68+Z68+AA68+AC68+U68</f>
        <v>415025.45499999996</v>
      </c>
      <c r="AE68" s="91"/>
    </row>
    <row r="69" spans="3:31" ht="12.75" customHeight="1" x14ac:dyDescent="0.2"/>
    <row r="70" spans="3:31" ht="12.75" customHeight="1" x14ac:dyDescent="0.2"/>
    <row r="71" spans="3:31" ht="25.5" customHeight="1" x14ac:dyDescent="0.2">
      <c r="C71" s="300" t="s">
        <v>114</v>
      </c>
      <c r="D71" s="300"/>
      <c r="E71" s="300"/>
      <c r="F71" s="300" t="s">
        <v>263</v>
      </c>
      <c r="G71" s="300"/>
      <c r="H71" s="300"/>
      <c r="I71" s="300" t="s">
        <v>84</v>
      </c>
      <c r="J71" s="300"/>
      <c r="K71" s="300"/>
      <c r="L71" s="301" t="s">
        <v>83</v>
      </c>
      <c r="M71" s="301"/>
      <c r="N71" s="302"/>
      <c r="O71" s="302"/>
    </row>
    <row r="72" spans="3:31" ht="12.75" customHeight="1" x14ac:dyDescent="0.2"/>
    <row r="73" spans="3:31" ht="12.75" customHeight="1" x14ac:dyDescent="0.2"/>
    <row r="74" spans="3:31" ht="12.75" customHeight="1" x14ac:dyDescent="0.2"/>
    <row r="75" spans="3:31" ht="12.75" customHeight="1" x14ac:dyDescent="0.2"/>
    <row r="76" spans="3:31" ht="12.75" customHeight="1" x14ac:dyDescent="0.2"/>
    <row r="77" spans="3:31" ht="12.75" customHeight="1" x14ac:dyDescent="0.2"/>
    <row r="78" spans="3:31" ht="12.75" customHeight="1" x14ac:dyDescent="0.2"/>
    <row r="79" spans="3:31" ht="12.75" customHeight="1" x14ac:dyDescent="0.2"/>
    <row r="80" spans="3:3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</sheetData>
  <mergeCells count="78">
    <mergeCell ref="B35:B45"/>
    <mergeCell ref="C35:C45"/>
    <mergeCell ref="D35:D45"/>
    <mergeCell ref="E35:E45"/>
    <mergeCell ref="A23:A34"/>
    <mergeCell ref="B23:B34"/>
    <mergeCell ref="C23:C34"/>
    <mergeCell ref="D23:D34"/>
    <mergeCell ref="E23:E34"/>
    <mergeCell ref="G23:G34"/>
    <mergeCell ref="F35:F45"/>
    <mergeCell ref="L71:M71"/>
    <mergeCell ref="N71:O71"/>
    <mergeCell ref="I71:K71"/>
    <mergeCell ref="F46:F52"/>
    <mergeCell ref="G46:G52"/>
    <mergeCell ref="F71:H71"/>
    <mergeCell ref="C71:E71"/>
    <mergeCell ref="A2:AD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AD3:AD5"/>
    <mergeCell ref="J4:J5"/>
    <mergeCell ref="K4:K5"/>
    <mergeCell ref="L4:L5"/>
    <mergeCell ref="P4:P5"/>
    <mergeCell ref="AC3:AC5"/>
    <mergeCell ref="AA4:AA5"/>
    <mergeCell ref="AB4:AB5"/>
    <mergeCell ref="Q4:Q5"/>
    <mergeCell ref="R4:R5"/>
    <mergeCell ref="S4:S5"/>
    <mergeCell ref="T4:T5"/>
    <mergeCell ref="U4:U5"/>
    <mergeCell ref="V4:V5"/>
    <mergeCell ref="S3:AA3"/>
    <mergeCell ref="P3:R3"/>
    <mergeCell ref="F7:F12"/>
    <mergeCell ref="X4:X5"/>
    <mergeCell ref="Y4:Y5"/>
    <mergeCell ref="Z4:Z5"/>
    <mergeCell ref="M3:O4"/>
    <mergeCell ref="W4:W5"/>
    <mergeCell ref="G7:G12"/>
    <mergeCell ref="J3:L3"/>
    <mergeCell ref="A7:A12"/>
    <mergeCell ref="B7:B12"/>
    <mergeCell ref="C7:C12"/>
    <mergeCell ref="D7:D12"/>
    <mergeCell ref="E7:E12"/>
    <mergeCell ref="G13:G22"/>
    <mergeCell ref="A53:A64"/>
    <mergeCell ref="B53:B64"/>
    <mergeCell ref="C53:C64"/>
    <mergeCell ref="D53:D64"/>
    <mergeCell ref="E53:E64"/>
    <mergeCell ref="F53:F64"/>
    <mergeCell ref="G53:G64"/>
    <mergeCell ref="A13:A22"/>
    <mergeCell ref="B13:B22"/>
    <mergeCell ref="C13:C22"/>
    <mergeCell ref="D13:D22"/>
    <mergeCell ref="E13:E22"/>
    <mergeCell ref="F13:F22"/>
    <mergeCell ref="A35:A45"/>
    <mergeCell ref="F23:F34"/>
    <mergeCell ref="A46:A52"/>
    <mergeCell ref="B46:B52"/>
    <mergeCell ref="C46:C52"/>
    <mergeCell ref="D46:D52"/>
    <mergeCell ref="E46:E52"/>
  </mergeCells>
  <pageMargins left="0" right="0" top="0" bottom="0" header="0.11811023622047245" footer="0.11811023622047245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Тит.л.</vt:lpstr>
      <vt:lpstr>1 лист</vt:lpstr>
      <vt:lpstr>Лист2</vt:lpstr>
      <vt:lpstr>Лист3</vt:lpstr>
    </vt:vector>
  </TitlesOfParts>
  <Company>obluo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Иринина Юлия Геннадьевна</cp:lastModifiedBy>
  <cp:lastPrinted>2021-09-21T04:15:03Z</cp:lastPrinted>
  <dcterms:created xsi:type="dcterms:W3CDTF">2009-09-08T09:45:53Z</dcterms:created>
  <dcterms:modified xsi:type="dcterms:W3CDTF">2022-03-18T08:53:27Z</dcterms:modified>
</cp:coreProperties>
</file>